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to\OneDrive\Posdoc 2017-18\Results\Data for uploading in the repository (Nov_2019)\"/>
    </mc:Choice>
  </mc:AlternateContent>
  <xr:revisionPtr revIDLastSave="874" documentId="8_{2A9B99EF-5CAD-45C7-A5B4-3951C44E607D}" xr6:coauthVersionLast="45" xr6:coauthVersionMax="45" xr10:uidLastSave="{A7867489-41FF-4550-9C2F-A752BE45F2F5}"/>
  <bookViews>
    <workbookView xWindow="-110" yWindow="-110" windowWidth="19420" windowHeight="10420" activeTab="1" xr2:uid="{4E19B868-28F6-41B8-9A4E-C6F47D56CBB4}"/>
  </bookViews>
  <sheets>
    <sheet name="Localization" sheetId="2" r:id="rId1"/>
    <sheet name="Metals (Reserv.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5" i="3" l="1"/>
  <c r="G207" i="3"/>
  <c r="F207" i="3"/>
  <c r="E207" i="3"/>
  <c r="D207" i="3"/>
  <c r="F205" i="3"/>
  <c r="E205" i="3"/>
  <c r="D205" i="3"/>
  <c r="G203" i="3"/>
  <c r="F203" i="3"/>
  <c r="E203" i="3"/>
  <c r="D203" i="3"/>
  <c r="G201" i="3"/>
  <c r="F201" i="3"/>
  <c r="E201" i="3"/>
  <c r="D201" i="3"/>
  <c r="G199" i="3"/>
  <c r="F199" i="3"/>
  <c r="E199" i="3"/>
  <c r="D199" i="3"/>
  <c r="G197" i="3"/>
  <c r="F197" i="3"/>
  <c r="E197" i="3"/>
  <c r="D197" i="3"/>
  <c r="G195" i="3"/>
  <c r="F195" i="3"/>
  <c r="E195" i="3"/>
  <c r="D195" i="3"/>
  <c r="G193" i="3"/>
  <c r="F193" i="3"/>
  <c r="E193" i="3"/>
  <c r="D193" i="3"/>
  <c r="G191" i="3"/>
  <c r="F191" i="3"/>
  <c r="E191" i="3"/>
  <c r="D191" i="3"/>
  <c r="G189" i="3"/>
  <c r="F189" i="3"/>
  <c r="E189" i="3"/>
  <c r="D189" i="3"/>
  <c r="G187" i="3"/>
  <c r="F187" i="3"/>
  <c r="E187" i="3"/>
  <c r="D187" i="3"/>
  <c r="G185" i="3"/>
  <c r="G183" i="3"/>
  <c r="F183" i="3"/>
  <c r="E183" i="3"/>
  <c r="F185" i="3"/>
  <c r="E185" i="3"/>
  <c r="D185" i="3"/>
  <c r="D183" i="3"/>
  <c r="G181" i="3"/>
  <c r="F181" i="3"/>
  <c r="E181" i="3"/>
  <c r="D181" i="3"/>
</calcChain>
</file>

<file path=xl/sharedStrings.xml><?xml version="1.0" encoding="utf-8"?>
<sst xmlns="http://schemas.openxmlformats.org/spreadsheetml/2006/main" count="2372" uniqueCount="160">
  <si>
    <t>NaN</t>
  </si>
  <si>
    <t>P2D1-T</t>
  </si>
  <si>
    <t>P3D1-T</t>
  </si>
  <si>
    <t>P4D1-T</t>
  </si>
  <si>
    <t>P5D1-T</t>
  </si>
  <si>
    <t>P6D1-T</t>
  </si>
  <si>
    <t>P7D1-T</t>
  </si>
  <si>
    <t>P2D2-T</t>
  </si>
  <si>
    <t>P3D2-T</t>
  </si>
  <si>
    <t>P4D2-T</t>
  </si>
  <si>
    <t>P5D2-T</t>
  </si>
  <si>
    <t>P6D2-T</t>
  </si>
  <si>
    <t>P7D2-T</t>
  </si>
  <si>
    <t>P2D1-U</t>
  </si>
  <si>
    <t>P3D1-U</t>
  </si>
  <si>
    <t>P4D1-U</t>
  </si>
  <si>
    <t>P5D1-U</t>
  </si>
  <si>
    <t>P6D1-U</t>
  </si>
  <si>
    <t>P7D1-U</t>
  </si>
  <si>
    <t>P2D2-U</t>
  </si>
  <si>
    <t>P3D2-U</t>
  </si>
  <si>
    <t>P4D2-U</t>
  </si>
  <si>
    <t>P5D2-U</t>
  </si>
  <si>
    <t>P6D2-U</t>
  </si>
  <si>
    <t>P7D2-U</t>
  </si>
  <si>
    <t>P2D1-V</t>
  </si>
  <si>
    <t>P3D1-V</t>
  </si>
  <si>
    <t>P4D1-V</t>
  </si>
  <si>
    <t>P5D1-V</t>
  </si>
  <si>
    <t>P6D1-V</t>
  </si>
  <si>
    <t>P7D1-V</t>
  </si>
  <si>
    <t>P2D2-V</t>
  </si>
  <si>
    <t>P3D2-V</t>
  </si>
  <si>
    <t>P4D2-V</t>
  </si>
  <si>
    <t>P5D2-V</t>
  </si>
  <si>
    <t>P6D2-V</t>
  </si>
  <si>
    <t>P7D2-V</t>
  </si>
  <si>
    <t>P2D1-W</t>
  </si>
  <si>
    <t>P3D1-W</t>
  </si>
  <si>
    <t>P4D1-W</t>
  </si>
  <si>
    <t>P5D1-W</t>
  </si>
  <si>
    <t>P6D1-W</t>
  </si>
  <si>
    <t>P7D1-W</t>
  </si>
  <si>
    <t>P2D2-W</t>
  </si>
  <si>
    <t>P3D2-W</t>
  </si>
  <si>
    <t>P4D2-W</t>
  </si>
  <si>
    <t>P5D2-W</t>
  </si>
  <si>
    <t>P6D2-W</t>
  </si>
  <si>
    <t>P7D2-W</t>
  </si>
  <si>
    <t>P2D1-X</t>
  </si>
  <si>
    <t>P3D1-X</t>
  </si>
  <si>
    <t>P4D1-X</t>
  </si>
  <si>
    <t>P5D1-X</t>
  </si>
  <si>
    <t>P6D1-X</t>
  </si>
  <si>
    <t>P7D1-X</t>
  </si>
  <si>
    <t>P2D2-X</t>
  </si>
  <si>
    <t>P3D2-X</t>
  </si>
  <si>
    <t>P4D2-X</t>
  </si>
  <si>
    <t>P5D2-X</t>
  </si>
  <si>
    <t>P6D2-X</t>
  </si>
  <si>
    <t>P7D2-X</t>
  </si>
  <si>
    <t>P2D1-Y</t>
  </si>
  <si>
    <t>P3D1-Y</t>
  </si>
  <si>
    <t>P4D1-Y</t>
  </si>
  <si>
    <t>P5D1-Y</t>
  </si>
  <si>
    <t>P6D1-Y</t>
  </si>
  <si>
    <t>P7D1-Y</t>
  </si>
  <si>
    <t>P2D2-Y</t>
  </si>
  <si>
    <t>P3D2-Y</t>
  </si>
  <si>
    <t>P4D2-Y</t>
  </si>
  <si>
    <t>P5D2-Y</t>
  </si>
  <si>
    <t>P6D2-Y</t>
  </si>
  <si>
    <t>P7D2-Y</t>
  </si>
  <si>
    <t>P2D1-Z</t>
  </si>
  <si>
    <t>P3D1-Z</t>
  </si>
  <si>
    <t>P4D1-Z</t>
  </si>
  <si>
    <t>P5D1-Z</t>
  </si>
  <si>
    <t>P6D1-Z</t>
  </si>
  <si>
    <t>P7D1-Z</t>
  </si>
  <si>
    <t>P2D2-Z</t>
  </si>
  <si>
    <t>P3D2-Z</t>
  </si>
  <si>
    <t>P4D2-Z</t>
  </si>
  <si>
    <t>P5D2-Z</t>
  </si>
  <si>
    <t>P6D2-Z</t>
  </si>
  <si>
    <t>P7D2-Z</t>
  </si>
  <si>
    <t>Sampling site</t>
  </si>
  <si>
    <t>(UTM)</t>
  </si>
  <si>
    <t>P1</t>
  </si>
  <si>
    <t>272381.63 / 7385956.73</t>
  </si>
  <si>
    <t>P2</t>
  </si>
  <si>
    <t>268931.10 / 7387956.60</t>
  </si>
  <si>
    <t>P3</t>
  </si>
  <si>
    <t>P4</t>
  </si>
  <si>
    <t>263553.55 / 7385045.08</t>
  </si>
  <si>
    <t>P5</t>
  </si>
  <si>
    <t>257669.77 / 7384336.81</t>
  </si>
  <si>
    <t>P6</t>
  </si>
  <si>
    <t>255397.27 / 7385070.05</t>
  </si>
  <si>
    <t>P7</t>
  </si>
  <si>
    <t>256335.60 / 7386285.79</t>
  </si>
  <si>
    <t>Main inflow</t>
  </si>
  <si>
    <t>273209 / 7384326</t>
  </si>
  <si>
    <t>Campo Verde</t>
  </si>
  <si>
    <t>267349 / 7384148</t>
  </si>
  <si>
    <t>Ressaca</t>
  </si>
  <si>
    <t>265135 / 7381553</t>
  </si>
  <si>
    <t>Paruru</t>
  </si>
  <si>
    <t>261232 / 7379310</t>
  </si>
  <si>
    <t>264454.23/7388441.24</t>
  </si>
  <si>
    <t>DISSOL.</t>
  </si>
  <si>
    <t>TOTAL</t>
  </si>
  <si>
    <t xml:space="preserve">Ca </t>
  </si>
  <si>
    <t xml:space="preserve">Na </t>
  </si>
  <si>
    <t xml:space="preserve">K  </t>
  </si>
  <si>
    <t xml:space="preserve">Mg </t>
  </si>
  <si>
    <t>Al</t>
  </si>
  <si>
    <t>Ba</t>
  </si>
  <si>
    <t xml:space="preserve">Fe </t>
  </si>
  <si>
    <t>Mn</t>
  </si>
  <si>
    <t>Cu</t>
  </si>
  <si>
    <t>Cr</t>
  </si>
  <si>
    <t>Sr</t>
  </si>
  <si>
    <t>Zn</t>
  </si>
  <si>
    <t>µg/L</t>
  </si>
  <si>
    <t>&lt;LOQ</t>
  </si>
  <si>
    <t>SD</t>
  </si>
  <si>
    <t>-</t>
  </si>
  <si>
    <t>Sampling depth</t>
  </si>
  <si>
    <t>D1</t>
  </si>
  <si>
    <t>D2</t>
  </si>
  <si>
    <t>P1D1-T</t>
  </si>
  <si>
    <t>P1D2-T</t>
  </si>
  <si>
    <t>December 2016 (T)</t>
  </si>
  <si>
    <t>Nomenclature / SD</t>
  </si>
  <si>
    <t>P1D1-U</t>
  </si>
  <si>
    <t>P1D2-U</t>
  </si>
  <si>
    <t>August 2017 (V)</t>
  </si>
  <si>
    <t>P1D1-V</t>
  </si>
  <si>
    <t>P1D2-V</t>
  </si>
  <si>
    <t>October 2017 (W)</t>
  </si>
  <si>
    <t>P1D1-W</t>
  </si>
  <si>
    <t>P1D2-W</t>
  </si>
  <si>
    <t>December 2017 (X)</t>
  </si>
  <si>
    <t>P1D1-X</t>
  </si>
  <si>
    <t>P1D2-X</t>
  </si>
  <si>
    <t>March 2018 (Y)</t>
  </si>
  <si>
    <t>P1D1-Y</t>
  </si>
  <si>
    <t>P1D2-Y</t>
  </si>
  <si>
    <t>November 2018 (Z)</t>
  </si>
  <si>
    <t>P1D1-Z</t>
  </si>
  <si>
    <t>P1D2-Z</t>
  </si>
  <si>
    <t>March</t>
  </si>
  <si>
    <t>2017 (U)</t>
  </si>
  <si>
    <t>Localization</t>
  </si>
  <si>
    <t>Sampling sites in Itupararanga Reservoir (Brazil) and its main inflows</t>
  </si>
  <si>
    <t>Depth of sampling at depth D2 (m) in Itupararranga Reservoir</t>
  </si>
  <si>
    <t>NA</t>
  </si>
  <si>
    <t>*The nomenclature includes the sampling site (P1-P7) followed by the depth of sampling (D1 and D2) and finally the month when the samples were collected (T – December 2016; U – March 2017; V– August 2017; W – October 2017; X– December 2017; Y – March 2018; Z – November 2018).</t>
  </si>
  <si>
    <t>Nomenclature* / SD</t>
  </si>
  <si>
    <t>March 2017 (U)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</si>
</sst>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rgb="FFFFFFFF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7" borderId="14" xfId="0" applyNumberFormat="1" applyFill="1" applyBorder="1" applyAlignment="1">
      <alignment horizontal="center"/>
    </xf>
    <xf numFmtId="2" fontId="0" fillId="7" borderId="15" xfId="0" applyNumberFormat="1" applyFill="1" applyBorder="1" applyAlignment="1">
      <alignment horizontal="center"/>
    </xf>
    <xf numFmtId="2" fontId="0" fillId="7" borderId="13" xfId="0" applyNumberFormat="1" applyFill="1" applyBorder="1" applyAlignment="1">
      <alignment horizontal="center"/>
    </xf>
    <xf numFmtId="2" fontId="0" fillId="7" borderId="16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2" fontId="1" fillId="6" borderId="10" xfId="0" applyNumberFormat="1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2" fontId="1" fillId="6" borderId="20" xfId="0" applyNumberFormat="1" applyFont="1" applyFill="1" applyBorder="1" applyAlignment="1">
      <alignment horizontal="center"/>
    </xf>
    <xf numFmtId="2" fontId="1" fillId="6" borderId="22" xfId="0" applyNumberFormat="1" applyFont="1" applyFill="1" applyBorder="1" applyAlignment="1">
      <alignment horizontal="center"/>
    </xf>
    <xf numFmtId="2" fontId="1" fillId="6" borderId="3" xfId="0" applyNumberFormat="1" applyFont="1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7" borderId="14" xfId="0" applyNumberFormat="1" applyFill="1" applyBorder="1" applyAlignment="1">
      <alignment horizontal="center"/>
    </xf>
    <xf numFmtId="164" fontId="0" fillId="7" borderId="15" xfId="0" applyNumberFormat="1" applyFill="1" applyBorder="1" applyAlignment="1">
      <alignment horizontal="center"/>
    </xf>
    <xf numFmtId="164" fontId="0" fillId="7" borderId="13" xfId="0" applyNumberFormat="1" applyFill="1" applyBorder="1" applyAlignment="1">
      <alignment horizontal="center"/>
    </xf>
    <xf numFmtId="164" fontId="0" fillId="7" borderId="11" xfId="0" applyNumberFormat="1" applyFill="1" applyBorder="1" applyAlignment="1">
      <alignment horizontal="center"/>
    </xf>
    <xf numFmtId="164" fontId="0" fillId="7" borderId="16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6" borderId="26" xfId="0" applyNumberFormat="1" applyFill="1" applyBorder="1" applyAlignment="1">
      <alignment horizontal="center"/>
    </xf>
    <xf numFmtId="164" fontId="0" fillId="8" borderId="26" xfId="0" applyNumberFormat="1" applyFill="1" applyBorder="1" applyAlignment="1">
      <alignment horizontal="center"/>
    </xf>
    <xf numFmtId="164" fontId="0" fillId="0" borderId="0" xfId="0" applyNumberFormat="1"/>
    <xf numFmtId="164" fontId="1" fillId="4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1" fillId="6" borderId="18" xfId="0" applyNumberFormat="1" applyFont="1" applyFill="1" applyBorder="1" applyAlignment="1">
      <alignment horizontal="center"/>
    </xf>
    <xf numFmtId="164" fontId="1" fillId="6" borderId="3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164" fontId="9" fillId="0" borderId="30" xfId="0" applyNumberFormat="1" applyFont="1" applyBorder="1" applyAlignment="1">
      <alignment horizontal="center" vertical="center" wrapText="1"/>
    </xf>
    <xf numFmtId="164" fontId="6" fillId="0" borderId="30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2" fontId="1" fillId="6" borderId="17" xfId="0" applyNumberFormat="1" applyFont="1" applyFill="1" applyBorder="1" applyAlignment="1">
      <alignment horizontal="center"/>
    </xf>
    <xf numFmtId="2" fontId="1" fillId="6" borderId="28" xfId="0" applyNumberFormat="1" applyFont="1" applyFill="1" applyBorder="1" applyAlignment="1">
      <alignment horizontal="center"/>
    </xf>
    <xf numFmtId="2" fontId="1" fillId="6" borderId="4" xfId="0" applyNumberFormat="1" applyFont="1" applyFill="1" applyBorder="1" applyAlignment="1">
      <alignment horizontal="center"/>
    </xf>
    <xf numFmtId="164" fontId="1" fillId="6" borderId="17" xfId="0" applyNumberFormat="1" applyFont="1" applyFill="1" applyBorder="1" applyAlignment="1">
      <alignment horizontal="center"/>
    </xf>
    <xf numFmtId="164" fontId="1" fillId="6" borderId="4" xfId="0" applyNumberFormat="1" applyFont="1" applyFill="1" applyBorder="1" applyAlignment="1">
      <alignment horizontal="center"/>
    </xf>
    <xf numFmtId="2" fontId="1" fillId="6" borderId="32" xfId="0" applyNumberFormat="1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164" fontId="1" fillId="6" borderId="31" xfId="0" applyNumberFormat="1" applyFont="1" applyFill="1" applyBorder="1" applyAlignment="1">
      <alignment horizontal="center"/>
    </xf>
    <xf numFmtId="164" fontId="0" fillId="7" borderId="27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7" borderId="14" xfId="0" applyNumberForma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2" fontId="1" fillId="6" borderId="20" xfId="0" applyNumberFormat="1" applyFont="1" applyFill="1" applyBorder="1" applyAlignment="1">
      <alignment horizontal="center"/>
    </xf>
    <xf numFmtId="2" fontId="1" fillId="6" borderId="21" xfId="0" applyNumberFormat="1" applyFont="1" applyFill="1" applyBorder="1" applyAlignment="1">
      <alignment horizontal="center"/>
    </xf>
    <xf numFmtId="2" fontId="1" fillId="6" borderId="10" xfId="0" applyNumberFormat="1" applyFont="1" applyFill="1" applyBorder="1" applyAlignment="1">
      <alignment horizontal="center"/>
    </xf>
    <xf numFmtId="2" fontId="1" fillId="6" borderId="11" xfId="0" applyNumberFormat="1" applyFont="1" applyFill="1" applyBorder="1" applyAlignment="1">
      <alignment horizontal="center"/>
    </xf>
    <xf numFmtId="2" fontId="1" fillId="6" borderId="8" xfId="0" applyNumberFormat="1" applyFont="1" applyFill="1" applyBorder="1" applyAlignment="1">
      <alignment horizontal="center"/>
    </xf>
    <xf numFmtId="2" fontId="1" fillId="6" borderId="9" xfId="0" applyNumberFormat="1" applyFont="1" applyFill="1" applyBorder="1" applyAlignment="1">
      <alignment horizontal="center"/>
    </xf>
    <xf numFmtId="164" fontId="1" fillId="6" borderId="8" xfId="0" applyNumberFormat="1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164" fontId="1" fillId="6" borderId="3" xfId="0" applyNumberFormat="1" applyFont="1" applyFill="1" applyBorder="1" applyAlignment="1">
      <alignment horizontal="center"/>
    </xf>
    <xf numFmtId="164" fontId="1" fillId="6" borderId="7" xfId="0" applyNumberFormat="1" applyFont="1" applyFill="1" applyBorder="1" applyAlignment="1">
      <alignment horizontal="center"/>
    </xf>
    <xf numFmtId="164" fontId="1" fillId="6" borderId="18" xfId="0" applyNumberFormat="1" applyFont="1" applyFill="1" applyBorder="1" applyAlignment="1">
      <alignment horizontal="center"/>
    </xf>
    <xf numFmtId="164" fontId="1" fillId="6" borderId="19" xfId="0" applyNumberFormat="1" applyFont="1" applyFill="1" applyBorder="1" applyAlignment="1">
      <alignment horizontal="center"/>
    </xf>
    <xf numFmtId="164" fontId="1" fillId="6" borderId="24" xfId="0" applyNumberFormat="1" applyFont="1" applyFill="1" applyBorder="1" applyAlignment="1">
      <alignment horizontal="center"/>
    </xf>
    <xf numFmtId="164" fontId="1" fillId="6" borderId="25" xfId="0" applyNumberFormat="1" applyFont="1" applyFill="1" applyBorder="1" applyAlignment="1">
      <alignment horizontal="center"/>
    </xf>
    <xf numFmtId="2" fontId="1" fillId="6" borderId="3" xfId="0" applyNumberFormat="1" applyFont="1" applyFill="1" applyBorder="1" applyAlignment="1">
      <alignment horizontal="center"/>
    </xf>
    <xf numFmtId="2" fontId="1" fillId="6" borderId="7" xfId="0" applyNumberFormat="1" applyFont="1" applyFill="1" applyBorder="1" applyAlignment="1">
      <alignment horizontal="center"/>
    </xf>
    <xf numFmtId="2" fontId="1" fillId="6" borderId="24" xfId="0" applyNumberFormat="1" applyFont="1" applyFill="1" applyBorder="1" applyAlignment="1">
      <alignment horizontal="center"/>
    </xf>
    <xf numFmtId="2" fontId="1" fillId="6" borderId="25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2" fontId="1" fillId="6" borderId="22" xfId="0" applyNumberFormat="1" applyFont="1" applyFill="1" applyBorder="1" applyAlignment="1">
      <alignment horizontal="center"/>
    </xf>
    <xf numFmtId="2" fontId="1" fillId="6" borderId="23" xfId="0" applyNumberFormat="1" applyFont="1" applyFill="1" applyBorder="1" applyAlignment="1">
      <alignment horizontal="center"/>
    </xf>
    <xf numFmtId="2" fontId="1" fillId="6" borderId="5" xfId="0" applyNumberFormat="1" applyFont="1" applyFill="1" applyBorder="1" applyAlignment="1">
      <alignment horizontal="center"/>
    </xf>
    <xf numFmtId="164" fontId="0" fillId="0" borderId="15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Standard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2DD5-B71C-4DB1-8FBE-FCDFDA58A319}">
  <dimension ref="A1:H27"/>
  <sheetViews>
    <sheetView topLeftCell="A10" workbookViewId="0">
      <selection activeCell="H10" sqref="H10"/>
    </sheetView>
  </sheetViews>
  <sheetFormatPr baseColWidth="10" defaultRowHeight="14.5" x14ac:dyDescent="0.35"/>
  <cols>
    <col min="1" max="1" width="13.453125" bestFit="1" customWidth="1"/>
    <col min="2" max="2" width="22.26953125" bestFit="1" customWidth="1"/>
    <col min="3" max="3" width="11.1796875" customWidth="1"/>
  </cols>
  <sheetData>
    <row r="1" spans="1:8" x14ac:dyDescent="0.35">
      <c r="A1" s="66" t="s">
        <v>154</v>
      </c>
      <c r="B1" s="66"/>
      <c r="C1" s="66"/>
      <c r="D1" s="66"/>
      <c r="E1" s="66"/>
      <c r="F1" s="66"/>
      <c r="G1" s="66"/>
      <c r="H1" s="66"/>
    </row>
    <row r="2" spans="1:8" x14ac:dyDescent="0.35">
      <c r="A2" s="67" t="s">
        <v>85</v>
      </c>
      <c r="B2" s="1" t="s">
        <v>153</v>
      </c>
    </row>
    <row r="3" spans="1:8" x14ac:dyDescent="0.35">
      <c r="A3" s="67"/>
      <c r="B3" s="1" t="s">
        <v>86</v>
      </c>
    </row>
    <row r="4" spans="1:8" x14ac:dyDescent="0.35">
      <c r="A4" s="1" t="s">
        <v>87</v>
      </c>
      <c r="B4" s="2" t="s">
        <v>88</v>
      </c>
    </row>
    <row r="5" spans="1:8" x14ac:dyDescent="0.35">
      <c r="A5" s="1" t="s">
        <v>89</v>
      </c>
      <c r="B5" s="2" t="s">
        <v>90</v>
      </c>
    </row>
    <row r="6" spans="1:8" x14ac:dyDescent="0.35">
      <c r="A6" s="1" t="s">
        <v>91</v>
      </c>
      <c r="B6" s="2" t="s">
        <v>108</v>
      </c>
    </row>
    <row r="7" spans="1:8" x14ac:dyDescent="0.35">
      <c r="A7" s="1" t="s">
        <v>92</v>
      </c>
      <c r="B7" s="2" t="s">
        <v>93</v>
      </c>
    </row>
    <row r="8" spans="1:8" x14ac:dyDescent="0.35">
      <c r="A8" s="1" t="s">
        <v>94</v>
      </c>
      <c r="B8" s="2" t="s">
        <v>95</v>
      </c>
    </row>
    <row r="9" spans="1:8" x14ac:dyDescent="0.35">
      <c r="A9" s="1" t="s">
        <v>96</v>
      </c>
      <c r="B9" s="2" t="s">
        <v>97</v>
      </c>
    </row>
    <row r="10" spans="1:8" x14ac:dyDescent="0.35">
      <c r="A10" s="1" t="s">
        <v>98</v>
      </c>
      <c r="B10" s="2" t="s">
        <v>99</v>
      </c>
    </row>
    <row r="11" spans="1:8" x14ac:dyDescent="0.35">
      <c r="A11" s="1" t="s">
        <v>100</v>
      </c>
      <c r="B11" s="2" t="s">
        <v>101</v>
      </c>
    </row>
    <row r="12" spans="1:8" x14ac:dyDescent="0.35">
      <c r="A12" s="1" t="s">
        <v>102</v>
      </c>
      <c r="B12" s="2" t="s">
        <v>103</v>
      </c>
    </row>
    <row r="13" spans="1:8" x14ac:dyDescent="0.35">
      <c r="A13" s="1" t="s">
        <v>104</v>
      </c>
      <c r="B13" s="2" t="s">
        <v>105</v>
      </c>
    </row>
    <row r="14" spans="1:8" x14ac:dyDescent="0.35">
      <c r="A14" s="1" t="s">
        <v>106</v>
      </c>
      <c r="B14" s="2" t="s">
        <v>107</v>
      </c>
    </row>
    <row r="15" spans="1:8" x14ac:dyDescent="0.35">
      <c r="A15" s="1"/>
      <c r="B15" s="2"/>
    </row>
    <row r="16" spans="1:8" ht="15" thickBot="1" x14ac:dyDescent="0.4">
      <c r="A16" s="46"/>
      <c r="B16" s="46"/>
      <c r="C16" s="46"/>
      <c r="D16" s="46"/>
      <c r="E16" s="46"/>
      <c r="F16" s="46"/>
      <c r="G16" s="46"/>
      <c r="H16" s="46"/>
    </row>
    <row r="17" spans="1:8" ht="15.5" thickTop="1" thickBot="1" x14ac:dyDescent="0.4">
      <c r="A17" s="68" t="s">
        <v>85</v>
      </c>
      <c r="B17" s="70" t="s">
        <v>155</v>
      </c>
      <c r="C17" s="70"/>
      <c r="D17" s="70"/>
      <c r="E17" s="70"/>
      <c r="F17" s="70"/>
      <c r="G17" s="70"/>
      <c r="H17" s="70"/>
    </row>
    <row r="18" spans="1:8" x14ac:dyDescent="0.35">
      <c r="A18" s="69"/>
      <c r="B18" s="62" t="s">
        <v>132</v>
      </c>
      <c r="C18" s="42" t="s">
        <v>151</v>
      </c>
      <c r="D18" s="62" t="s">
        <v>136</v>
      </c>
      <c r="E18" s="62" t="s">
        <v>139</v>
      </c>
      <c r="F18" s="62" t="s">
        <v>142</v>
      </c>
      <c r="G18" s="62" t="s">
        <v>145</v>
      </c>
      <c r="H18" s="64" t="s">
        <v>148</v>
      </c>
    </row>
    <row r="19" spans="1:8" ht="15" thickBot="1" x14ac:dyDescent="0.4">
      <c r="A19" s="63"/>
      <c r="B19" s="63"/>
      <c r="C19" s="43" t="s">
        <v>152</v>
      </c>
      <c r="D19" s="63"/>
      <c r="E19" s="63"/>
      <c r="F19" s="63"/>
      <c r="G19" s="63"/>
      <c r="H19" s="65"/>
    </row>
    <row r="20" spans="1:8" ht="15" thickBot="1" x14ac:dyDescent="0.4">
      <c r="A20" s="44" t="s">
        <v>87</v>
      </c>
      <c r="B20" s="47">
        <v>4</v>
      </c>
      <c r="C20" s="47">
        <v>5</v>
      </c>
      <c r="D20" s="47">
        <v>5</v>
      </c>
      <c r="E20" s="47">
        <v>2.5</v>
      </c>
      <c r="F20" s="47">
        <v>2.5</v>
      </c>
      <c r="G20" s="48">
        <v>3</v>
      </c>
      <c r="H20" s="48">
        <v>3</v>
      </c>
    </row>
    <row r="21" spans="1:8" ht="15.5" thickTop="1" thickBot="1" x14ac:dyDescent="0.4">
      <c r="A21" s="44" t="s">
        <v>89</v>
      </c>
      <c r="B21" s="47">
        <v>4</v>
      </c>
      <c r="C21" s="47">
        <v>6</v>
      </c>
      <c r="D21" s="47">
        <v>6</v>
      </c>
      <c r="E21" s="47">
        <v>3</v>
      </c>
      <c r="F21" s="47">
        <v>4</v>
      </c>
      <c r="G21" s="48">
        <v>5</v>
      </c>
      <c r="H21" s="48">
        <v>3</v>
      </c>
    </row>
    <row r="22" spans="1:8" ht="15.5" thickTop="1" thickBot="1" x14ac:dyDescent="0.4">
      <c r="A22" s="44" t="s">
        <v>91</v>
      </c>
      <c r="B22" s="47">
        <v>8</v>
      </c>
      <c r="C22" s="47">
        <v>7</v>
      </c>
      <c r="D22" s="47">
        <v>4</v>
      </c>
      <c r="E22" s="47">
        <v>1.7</v>
      </c>
      <c r="F22" s="47">
        <v>2</v>
      </c>
      <c r="G22" s="48">
        <v>2</v>
      </c>
      <c r="H22" s="48">
        <v>3</v>
      </c>
    </row>
    <row r="23" spans="1:8" ht="15.5" thickTop="1" thickBot="1" x14ac:dyDescent="0.4">
      <c r="A23" s="44" t="s">
        <v>92</v>
      </c>
      <c r="B23" s="47">
        <v>2.5</v>
      </c>
      <c r="C23" s="47">
        <v>4</v>
      </c>
      <c r="D23" s="47">
        <v>10</v>
      </c>
      <c r="E23" s="47">
        <v>6</v>
      </c>
      <c r="F23" s="47">
        <v>7</v>
      </c>
      <c r="G23" s="48">
        <v>10</v>
      </c>
      <c r="H23" s="48">
        <v>8</v>
      </c>
    </row>
    <row r="24" spans="1:8" ht="15.5" thickTop="1" thickBot="1" x14ac:dyDescent="0.4">
      <c r="A24" s="44" t="s">
        <v>94</v>
      </c>
      <c r="B24" s="47">
        <v>10</v>
      </c>
      <c r="C24" s="47">
        <v>11</v>
      </c>
      <c r="D24" s="47">
        <v>13</v>
      </c>
      <c r="E24" s="47">
        <v>10</v>
      </c>
      <c r="F24" s="47">
        <v>11</v>
      </c>
      <c r="G24" s="48">
        <v>9</v>
      </c>
      <c r="H24" s="48">
        <v>7</v>
      </c>
    </row>
    <row r="25" spans="1:8" ht="15.5" thickTop="1" thickBot="1" x14ac:dyDescent="0.4">
      <c r="A25" s="44" t="s">
        <v>96</v>
      </c>
      <c r="B25" s="47">
        <v>10</v>
      </c>
      <c r="C25" s="47">
        <v>14</v>
      </c>
      <c r="D25" s="47">
        <v>13</v>
      </c>
      <c r="E25" s="47">
        <v>13</v>
      </c>
      <c r="F25" s="47">
        <v>13</v>
      </c>
      <c r="G25" s="48">
        <v>12</v>
      </c>
      <c r="H25" s="48">
        <v>8.5</v>
      </c>
    </row>
    <row r="26" spans="1:8" ht="15.5" thickTop="1" thickBot="1" x14ac:dyDescent="0.4">
      <c r="A26" s="45" t="s">
        <v>98</v>
      </c>
      <c r="B26" s="49">
        <v>14</v>
      </c>
      <c r="C26" s="49">
        <v>14</v>
      </c>
      <c r="D26" s="49">
        <v>13</v>
      </c>
      <c r="E26" s="49">
        <v>14</v>
      </c>
      <c r="F26" s="49">
        <v>13</v>
      </c>
      <c r="G26" s="50">
        <v>13</v>
      </c>
      <c r="H26" s="50">
        <v>13</v>
      </c>
    </row>
    <row r="27" spans="1:8" ht="15" thickTop="1" x14ac:dyDescent="0.35"/>
  </sheetData>
  <mergeCells count="10">
    <mergeCell ref="G18:G19"/>
    <mergeCell ref="H18:H19"/>
    <mergeCell ref="A1:H1"/>
    <mergeCell ref="A2:A3"/>
    <mergeCell ref="A17:A19"/>
    <mergeCell ref="B17:H17"/>
    <mergeCell ref="B18:B19"/>
    <mergeCell ref="D18:D19"/>
    <mergeCell ref="E18:E19"/>
    <mergeCell ref="F18:F19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3322A-90DA-4B8C-B129-6E2A0BCFF4C1}">
  <dimension ref="A1:X244"/>
  <sheetViews>
    <sheetView tabSelected="1" topLeftCell="A237" workbookViewId="0">
      <pane xSplit="3" topLeftCell="D1" activePane="topRight" state="frozen"/>
      <selection pane="topRight" activeCell="D181" sqref="D181"/>
    </sheetView>
  </sheetViews>
  <sheetFormatPr baseColWidth="10" defaultRowHeight="14.5" x14ac:dyDescent="0.35"/>
  <cols>
    <col min="3" max="3" width="17.6328125" bestFit="1" customWidth="1"/>
  </cols>
  <sheetData>
    <row r="1" spans="1:23" ht="15" thickBot="1" x14ac:dyDescent="0.4"/>
    <row r="2" spans="1:23" ht="26.5" thickBot="1" x14ac:dyDescent="0.65">
      <c r="A2" s="101" t="s">
        <v>132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23" ht="15" thickBot="1" x14ac:dyDescent="0.4">
      <c r="A3" s="105" t="s">
        <v>85</v>
      </c>
      <c r="B3" s="105" t="s">
        <v>127</v>
      </c>
      <c r="C3" s="112" t="s">
        <v>158</v>
      </c>
      <c r="D3" s="4" t="s">
        <v>109</v>
      </c>
      <c r="E3" s="4" t="s">
        <v>109</v>
      </c>
      <c r="F3" s="4" t="s">
        <v>109</v>
      </c>
      <c r="G3" s="4" t="s">
        <v>109</v>
      </c>
      <c r="H3" s="4" t="s">
        <v>109</v>
      </c>
      <c r="I3" s="5" t="s">
        <v>110</v>
      </c>
      <c r="J3" s="4" t="s">
        <v>109</v>
      </c>
      <c r="K3" s="5" t="s">
        <v>110</v>
      </c>
      <c r="L3" s="4" t="s">
        <v>109</v>
      </c>
      <c r="M3" s="5" t="s">
        <v>110</v>
      </c>
      <c r="N3" s="4" t="s">
        <v>109</v>
      </c>
      <c r="O3" s="5" t="s">
        <v>110</v>
      </c>
      <c r="P3" s="4" t="s">
        <v>109</v>
      </c>
      <c r="Q3" s="5" t="s">
        <v>110</v>
      </c>
      <c r="R3" s="4" t="s">
        <v>109</v>
      </c>
      <c r="S3" s="5" t="s">
        <v>110</v>
      </c>
      <c r="T3" s="4" t="s">
        <v>109</v>
      </c>
      <c r="U3" s="5" t="s">
        <v>110</v>
      </c>
      <c r="V3" s="4" t="s">
        <v>109</v>
      </c>
      <c r="W3" s="5" t="s">
        <v>110</v>
      </c>
    </row>
    <row r="4" spans="1:23" ht="15" thickBot="1" x14ac:dyDescent="0.4">
      <c r="A4" s="106"/>
      <c r="B4" s="106"/>
      <c r="C4" s="113"/>
      <c r="D4" s="14" t="s">
        <v>111</v>
      </c>
      <c r="E4" s="15" t="s">
        <v>112</v>
      </c>
      <c r="F4" s="15" t="s">
        <v>113</v>
      </c>
      <c r="G4" s="15" t="s">
        <v>114</v>
      </c>
      <c r="H4" s="75" t="s">
        <v>115</v>
      </c>
      <c r="I4" s="76"/>
      <c r="J4" s="77" t="s">
        <v>116</v>
      </c>
      <c r="K4" s="78"/>
      <c r="L4" s="77" t="s">
        <v>117</v>
      </c>
      <c r="M4" s="78"/>
      <c r="N4" s="75" t="s">
        <v>118</v>
      </c>
      <c r="O4" s="76"/>
      <c r="P4" s="75" t="s">
        <v>119</v>
      </c>
      <c r="Q4" s="76"/>
      <c r="R4" s="75" t="s">
        <v>120</v>
      </c>
      <c r="S4" s="76"/>
      <c r="T4" s="77" t="s">
        <v>121</v>
      </c>
      <c r="U4" s="78"/>
      <c r="V4" s="75" t="s">
        <v>122</v>
      </c>
      <c r="W4" s="76"/>
    </row>
    <row r="5" spans="1:23" ht="15" thickBot="1" x14ac:dyDescent="0.4">
      <c r="A5" s="106"/>
      <c r="B5" s="106"/>
      <c r="C5" s="105"/>
      <c r="D5" s="51" t="s">
        <v>123</v>
      </c>
      <c r="E5" s="16" t="s">
        <v>123</v>
      </c>
      <c r="F5" s="56" t="s">
        <v>123</v>
      </c>
      <c r="G5" s="16" t="s">
        <v>123</v>
      </c>
      <c r="H5" s="83" t="s">
        <v>123</v>
      </c>
      <c r="I5" s="84"/>
      <c r="J5" s="81" t="s">
        <v>123</v>
      </c>
      <c r="K5" s="82"/>
      <c r="L5" s="81" t="s">
        <v>123</v>
      </c>
      <c r="M5" s="82"/>
      <c r="N5" s="83" t="s">
        <v>123</v>
      </c>
      <c r="O5" s="84"/>
      <c r="P5" s="83" t="s">
        <v>123</v>
      </c>
      <c r="Q5" s="84"/>
      <c r="R5" s="83" t="s">
        <v>123</v>
      </c>
      <c r="S5" s="84"/>
      <c r="T5" s="81" t="s">
        <v>123</v>
      </c>
      <c r="U5" s="82"/>
      <c r="V5" s="83" t="s">
        <v>123</v>
      </c>
      <c r="W5" s="84"/>
    </row>
    <row r="6" spans="1:23" ht="15" thickBot="1" x14ac:dyDescent="0.4">
      <c r="A6" s="97" t="s">
        <v>87</v>
      </c>
      <c r="B6" s="97" t="s">
        <v>128</v>
      </c>
      <c r="C6" s="22" t="s">
        <v>130</v>
      </c>
      <c r="D6" s="24">
        <v>5615.9973742961884</v>
      </c>
      <c r="E6" s="24">
        <v>3956.3154023488364</v>
      </c>
      <c r="F6" s="25">
        <v>1916.8757731119792</v>
      </c>
      <c r="G6" s="25">
        <v>1494.7938639322917</v>
      </c>
      <c r="H6" s="25">
        <v>117.30297056833903</v>
      </c>
      <c r="I6" s="25">
        <v>694.62882486979163</v>
      </c>
      <c r="J6" s="25">
        <v>33.057460784912109</v>
      </c>
      <c r="K6" s="25">
        <v>40.628904978434242</v>
      </c>
      <c r="L6" s="25">
        <v>165.9078177611033</v>
      </c>
      <c r="M6" s="25">
        <v>1050.6665871938069</v>
      </c>
      <c r="N6" s="25">
        <v>0.84032571315765381</v>
      </c>
      <c r="O6" s="25">
        <v>26.691898326079052</v>
      </c>
      <c r="P6" s="25" t="s">
        <v>124</v>
      </c>
      <c r="Q6" s="25" t="s">
        <v>124</v>
      </c>
      <c r="R6" s="25">
        <v>3.4824537038803101</v>
      </c>
      <c r="S6" s="26">
        <v>4.672452449798584</v>
      </c>
      <c r="T6" s="25">
        <v>38.073156992594399</v>
      </c>
      <c r="U6" s="25">
        <v>39.418365478515625</v>
      </c>
      <c r="V6" s="25">
        <v>3.0338348150253296</v>
      </c>
      <c r="W6" s="26">
        <v>10.729605356852201</v>
      </c>
    </row>
    <row r="7" spans="1:23" ht="15" thickBot="1" x14ac:dyDescent="0.4">
      <c r="A7" s="97"/>
      <c r="B7" s="97"/>
      <c r="C7" s="22" t="s">
        <v>125</v>
      </c>
      <c r="D7" s="27">
        <v>54.123636964216296</v>
      </c>
      <c r="E7" s="27">
        <v>80.384175706190831</v>
      </c>
      <c r="F7" s="28">
        <v>24.875485552468991</v>
      </c>
      <c r="G7" s="28">
        <v>22.55</v>
      </c>
      <c r="H7" s="28">
        <v>21.179092323294338</v>
      </c>
      <c r="I7" s="28">
        <v>126.88899217065662</v>
      </c>
      <c r="J7" s="28">
        <v>0.13924193086680692</v>
      </c>
      <c r="K7" s="28">
        <v>1.5108099173862524</v>
      </c>
      <c r="L7" s="28">
        <v>10.620619931947342</v>
      </c>
      <c r="M7" s="28">
        <v>33.087313496708184</v>
      </c>
      <c r="N7" s="28">
        <v>0.05</v>
      </c>
      <c r="O7" s="28">
        <v>0.48644808377828103</v>
      </c>
      <c r="P7" s="28" t="s">
        <v>126</v>
      </c>
      <c r="Q7" s="28" t="s">
        <v>126</v>
      </c>
      <c r="R7" s="28">
        <v>0.4637628475896225</v>
      </c>
      <c r="S7" s="29">
        <v>0.38504455524443193</v>
      </c>
      <c r="T7" s="28">
        <v>5.9097729487664454E-3</v>
      </c>
      <c r="U7" s="28">
        <v>1.8288589256245364</v>
      </c>
      <c r="V7" s="28">
        <v>1.3474767251543991</v>
      </c>
      <c r="W7" s="29">
        <v>2.040694070218767</v>
      </c>
    </row>
    <row r="8" spans="1:23" ht="15" thickBot="1" x14ac:dyDescent="0.4">
      <c r="A8" s="97"/>
      <c r="B8" s="97" t="s">
        <v>129</v>
      </c>
      <c r="C8" s="23" t="s">
        <v>131</v>
      </c>
      <c r="D8" s="24">
        <v>5558.0938912232714</v>
      </c>
      <c r="E8" s="24">
        <v>3963.2770722707114</v>
      </c>
      <c r="F8" s="25">
        <v>1893.1378987630208</v>
      </c>
      <c r="G8" s="25">
        <v>1478.903564453125</v>
      </c>
      <c r="H8" s="25">
        <v>126.76712512969971</v>
      </c>
      <c r="I8" s="25">
        <v>1355.8656412760417</v>
      </c>
      <c r="J8" s="25">
        <v>34.215672810872398</v>
      </c>
      <c r="K8" s="25">
        <v>42.840248107910156</v>
      </c>
      <c r="L8" s="25">
        <v>148.75953793525696</v>
      </c>
      <c r="M8" s="25">
        <v>1595.3406187693279</v>
      </c>
      <c r="N8" s="25">
        <v>0.75593529144922889</v>
      </c>
      <c r="O8" s="25">
        <v>37.361861526966095</v>
      </c>
      <c r="P8" s="25" t="s">
        <v>124</v>
      </c>
      <c r="Q8" s="25" t="s">
        <v>124</v>
      </c>
      <c r="R8" s="25" t="s">
        <v>124</v>
      </c>
      <c r="S8" s="26">
        <v>5.188097794850667</v>
      </c>
      <c r="T8" s="25">
        <v>37.604409535725914</v>
      </c>
      <c r="U8" s="25">
        <v>41.515001932779946</v>
      </c>
      <c r="V8" s="25">
        <v>15.317070007324219</v>
      </c>
      <c r="W8" s="26">
        <v>10.108425140380859</v>
      </c>
    </row>
    <row r="9" spans="1:23" ht="15" thickBot="1" x14ac:dyDescent="0.4">
      <c r="A9" s="97"/>
      <c r="B9" s="97"/>
      <c r="C9" s="23" t="s">
        <v>125</v>
      </c>
      <c r="D9" s="27">
        <v>196.03727974221857</v>
      </c>
      <c r="E9" s="27">
        <v>81.861532301705893</v>
      </c>
      <c r="F9" s="28">
        <v>56.99</v>
      </c>
      <c r="G9" s="28">
        <v>50.29</v>
      </c>
      <c r="H9" s="28">
        <v>10.595873124802811</v>
      </c>
      <c r="I9" s="28">
        <v>237.94277355113314</v>
      </c>
      <c r="J9" s="28">
        <v>1.0711798421948464</v>
      </c>
      <c r="K9" s="28">
        <v>2.0824769287926799</v>
      </c>
      <c r="L9" s="28">
        <v>6.1707332531792902</v>
      </c>
      <c r="M9" s="28">
        <v>115.69843509000553</v>
      </c>
      <c r="N9" s="28">
        <v>0.04</v>
      </c>
      <c r="O9" s="28">
        <v>1.9720166665569259</v>
      </c>
      <c r="P9" s="28" t="s">
        <v>126</v>
      </c>
      <c r="Q9" s="28" t="s">
        <v>126</v>
      </c>
      <c r="R9" s="28" t="s">
        <v>126</v>
      </c>
      <c r="S9" s="29">
        <v>0.94761507690127111</v>
      </c>
      <c r="T9" s="28">
        <v>2.2098050059364422</v>
      </c>
      <c r="U9" s="28">
        <v>2.8329558226069333</v>
      </c>
      <c r="V9" s="28">
        <v>0.48754442777526635</v>
      </c>
      <c r="W9" s="29">
        <v>0.7966644509999522</v>
      </c>
    </row>
    <row r="10" spans="1:23" ht="15" thickBot="1" x14ac:dyDescent="0.4">
      <c r="A10" s="97" t="s">
        <v>89</v>
      </c>
      <c r="B10" s="97" t="s">
        <v>128</v>
      </c>
      <c r="C10" s="22" t="s">
        <v>1</v>
      </c>
      <c r="D10" s="24">
        <v>5414.7734159628553</v>
      </c>
      <c r="E10" s="24">
        <v>3905.1598847707114</v>
      </c>
      <c r="F10" s="25">
        <v>2026.2849527994792</v>
      </c>
      <c r="G10" s="25">
        <v>1443.4222005208333</v>
      </c>
      <c r="H10" s="25">
        <v>96.367904345194503</v>
      </c>
      <c r="I10" s="25">
        <v>283.80069986979169</v>
      </c>
      <c r="J10" s="25">
        <v>34.620426177978516</v>
      </c>
      <c r="K10" s="25">
        <v>37.846153259277344</v>
      </c>
      <c r="L10" s="25">
        <v>68.393507560094193</v>
      </c>
      <c r="M10" s="25">
        <v>349.84660021464032</v>
      </c>
      <c r="N10" s="25">
        <v>0.67527284224828088</v>
      </c>
      <c r="O10" s="25">
        <v>22.37366356452306</v>
      </c>
      <c r="P10" s="25" t="s">
        <v>124</v>
      </c>
      <c r="Q10" s="25" t="s">
        <v>124</v>
      </c>
      <c r="R10" s="25">
        <v>3.1820993423461914</v>
      </c>
      <c r="S10" s="26">
        <v>5.3073560396830244</v>
      </c>
      <c r="T10" s="25">
        <v>33.742022196451821</v>
      </c>
      <c r="U10" s="25">
        <v>35.926331837972008</v>
      </c>
      <c r="V10" s="25">
        <v>5.747138500213623</v>
      </c>
      <c r="W10" s="26">
        <v>17.282230059305828</v>
      </c>
    </row>
    <row r="11" spans="1:23" ht="15" thickBot="1" x14ac:dyDescent="0.4">
      <c r="A11" s="97"/>
      <c r="B11" s="97"/>
      <c r="C11" s="22" t="s">
        <v>125</v>
      </c>
      <c r="D11" s="27">
        <v>90.428354051740243</v>
      </c>
      <c r="E11" s="27">
        <v>82.430680362133955</v>
      </c>
      <c r="F11" s="28">
        <v>55.170979150659655</v>
      </c>
      <c r="G11" s="28">
        <v>31.35</v>
      </c>
      <c r="H11" s="28">
        <v>7.9547475520552489</v>
      </c>
      <c r="I11" s="28">
        <v>41.764714927707914</v>
      </c>
      <c r="J11" s="28">
        <v>0.95601789333639253</v>
      </c>
      <c r="K11" s="28">
        <v>0.63034317364200221</v>
      </c>
      <c r="L11" s="28">
        <v>4.0742085403508099</v>
      </c>
      <c r="M11" s="28">
        <v>53.185601572240131</v>
      </c>
      <c r="N11" s="28">
        <v>0.05</v>
      </c>
      <c r="O11" s="28">
        <v>0.18241441614580742</v>
      </c>
      <c r="P11" s="28" t="s">
        <v>126</v>
      </c>
      <c r="Q11" s="28" t="s">
        <v>126</v>
      </c>
      <c r="R11" s="28">
        <v>8.6516016050070491E-2</v>
      </c>
      <c r="S11" s="29">
        <v>0.76372424583543297</v>
      </c>
      <c r="T11" s="28">
        <v>1.4232374620070298</v>
      </c>
      <c r="U11" s="28">
        <v>0.49851504876829184</v>
      </c>
      <c r="V11" s="28">
        <v>0.96032759122321509</v>
      </c>
      <c r="W11" s="29">
        <v>1.3430499212342519</v>
      </c>
    </row>
    <row r="12" spans="1:23" ht="15" thickBot="1" x14ac:dyDescent="0.4">
      <c r="A12" s="97"/>
      <c r="B12" s="97" t="s">
        <v>129</v>
      </c>
      <c r="C12" s="23" t="s">
        <v>7</v>
      </c>
      <c r="D12" s="24">
        <v>5330.4078560670214</v>
      </c>
      <c r="E12" s="24">
        <v>3906.3106822967529</v>
      </c>
      <c r="F12" s="25">
        <v>2104.4808756510415</v>
      </c>
      <c r="G12" s="25">
        <v>1464.4120686848958</v>
      </c>
      <c r="H12" s="25">
        <v>88.93797779083252</v>
      </c>
      <c r="I12" s="25">
        <v>368.385498046875</v>
      </c>
      <c r="J12" s="25">
        <v>35.07749811808268</v>
      </c>
      <c r="K12" s="25">
        <v>38.233454386393227</v>
      </c>
      <c r="L12" s="25">
        <v>51.996309836705528</v>
      </c>
      <c r="M12" s="25">
        <v>480.91559028625488</v>
      </c>
      <c r="N12" s="25">
        <v>0.55799360076586402</v>
      </c>
      <c r="O12" s="25">
        <v>28.050682683785755</v>
      </c>
      <c r="P12" s="25" t="s">
        <v>124</v>
      </c>
      <c r="Q12" s="25" t="s">
        <v>124</v>
      </c>
      <c r="R12" s="25" t="s">
        <v>124</v>
      </c>
      <c r="S12" s="26">
        <v>4.4651297728220625</v>
      </c>
      <c r="T12" s="25">
        <v>35.117071787516274</v>
      </c>
      <c r="U12" s="25">
        <v>34.535630544026695</v>
      </c>
      <c r="V12" s="25" t="s">
        <v>156</v>
      </c>
      <c r="W12" s="26" t="s">
        <v>156</v>
      </c>
    </row>
    <row r="13" spans="1:23" ht="15" thickBot="1" x14ac:dyDescent="0.4">
      <c r="A13" s="97"/>
      <c r="B13" s="97"/>
      <c r="C13" s="23" t="s">
        <v>125</v>
      </c>
      <c r="D13" s="27">
        <v>134.45098808079396</v>
      </c>
      <c r="E13" s="27">
        <v>88.245907693709995</v>
      </c>
      <c r="F13" s="28">
        <v>141.77000000000001</v>
      </c>
      <c r="G13" s="28">
        <v>65.63</v>
      </c>
      <c r="H13" s="28">
        <v>7.2661454980820057</v>
      </c>
      <c r="I13" s="28">
        <v>11.65110683977592</v>
      </c>
      <c r="J13" s="28">
        <v>1.349607786555409</v>
      </c>
      <c r="K13" s="28">
        <v>0.33452065678408838</v>
      </c>
      <c r="L13" s="28">
        <v>2.9995807986805869</v>
      </c>
      <c r="M13" s="28">
        <v>67.196420979296491</v>
      </c>
      <c r="N13" s="28">
        <v>0.09</v>
      </c>
      <c r="O13" s="28">
        <v>0.51272204001656874</v>
      </c>
      <c r="P13" s="28" t="s">
        <v>126</v>
      </c>
      <c r="Q13" s="28" t="s">
        <v>126</v>
      </c>
      <c r="R13" s="28" t="s">
        <v>126</v>
      </c>
      <c r="S13" s="29">
        <v>0.49588861963717035</v>
      </c>
      <c r="T13" s="28">
        <v>2.2933829423089178</v>
      </c>
      <c r="U13" s="28">
        <v>1.5149580393168873</v>
      </c>
      <c r="V13" s="28" t="s">
        <v>126</v>
      </c>
      <c r="W13" s="29" t="s">
        <v>126</v>
      </c>
    </row>
    <row r="14" spans="1:23" ht="15" thickBot="1" x14ac:dyDescent="0.4">
      <c r="A14" s="97" t="s">
        <v>91</v>
      </c>
      <c r="B14" s="97" t="s">
        <v>128</v>
      </c>
      <c r="C14" s="22" t="s">
        <v>2</v>
      </c>
      <c r="D14" s="24">
        <v>5234.5418078899384</v>
      </c>
      <c r="E14" s="24">
        <v>3897.0056692759194</v>
      </c>
      <c r="F14" s="25">
        <v>2177.021728515625</v>
      </c>
      <c r="G14" s="25">
        <v>1392.4200032552083</v>
      </c>
      <c r="H14" s="25">
        <v>99.752362251281738</v>
      </c>
      <c r="I14" s="25">
        <v>207.82806396484375</v>
      </c>
      <c r="J14" s="25">
        <v>24.881272633870442</v>
      </c>
      <c r="K14" s="25">
        <v>26.841806411743164</v>
      </c>
      <c r="L14" s="25">
        <v>47.509382804234825</v>
      </c>
      <c r="M14" s="25">
        <v>138.86435890197754</v>
      </c>
      <c r="N14" s="25">
        <v>0.86094558238983154</v>
      </c>
      <c r="O14" s="25">
        <v>14.94559254248937</v>
      </c>
      <c r="P14" s="25" t="s">
        <v>124</v>
      </c>
      <c r="Q14" s="25" t="s">
        <v>124</v>
      </c>
      <c r="R14" s="25">
        <v>3.3491067886352539</v>
      </c>
      <c r="S14" s="26">
        <v>5.3022991816202802</v>
      </c>
      <c r="T14" s="25">
        <v>31.900424321492512</v>
      </c>
      <c r="U14" s="25">
        <v>30.742162068684895</v>
      </c>
      <c r="V14" s="25" t="s">
        <v>156</v>
      </c>
      <c r="W14" s="26" t="s">
        <v>156</v>
      </c>
    </row>
    <row r="15" spans="1:23" ht="15" thickBot="1" x14ac:dyDescent="0.4">
      <c r="A15" s="97"/>
      <c r="B15" s="97"/>
      <c r="C15" s="22" t="s">
        <v>125</v>
      </c>
      <c r="D15" s="27">
        <v>108.58231365443974</v>
      </c>
      <c r="E15" s="27">
        <v>83.244675719627807</v>
      </c>
      <c r="F15" s="28">
        <v>13.89</v>
      </c>
      <c r="G15" s="28">
        <v>25.92</v>
      </c>
      <c r="H15" s="28">
        <v>7.5264589426902235</v>
      </c>
      <c r="I15" s="28">
        <v>48.720746424738515</v>
      </c>
      <c r="J15" s="28">
        <v>0.40961956754230561</v>
      </c>
      <c r="K15" s="28">
        <v>0.74439979423759051</v>
      </c>
      <c r="L15" s="28">
        <v>5.9782501205007694</v>
      </c>
      <c r="M15" s="28">
        <v>24.287808582001016</v>
      </c>
      <c r="N15" s="28">
        <v>0.04</v>
      </c>
      <c r="O15" s="28">
        <v>1.4200714419040879</v>
      </c>
      <c r="P15" s="28" t="s">
        <v>126</v>
      </c>
      <c r="Q15" s="28" t="s">
        <v>126</v>
      </c>
      <c r="R15" s="28">
        <v>6.8015337185920566E-2</v>
      </c>
      <c r="S15" s="29">
        <v>1.0612511231274273</v>
      </c>
      <c r="T15" s="28">
        <v>1.0788417824590599</v>
      </c>
      <c r="U15" s="28">
        <v>0.74237655966939398</v>
      </c>
      <c r="V15" s="28" t="s">
        <v>126</v>
      </c>
      <c r="W15" s="29" t="s">
        <v>126</v>
      </c>
    </row>
    <row r="16" spans="1:23" ht="15" thickBot="1" x14ac:dyDescent="0.4">
      <c r="A16" s="97"/>
      <c r="B16" s="97" t="s">
        <v>129</v>
      </c>
      <c r="C16" s="23" t="s">
        <v>8</v>
      </c>
      <c r="D16" s="24">
        <v>5114.5338326295214</v>
      </c>
      <c r="E16" s="24">
        <v>3887.9829641977944</v>
      </c>
      <c r="F16" s="25">
        <v>2236.3806966145835</v>
      </c>
      <c r="G16" s="25">
        <v>1377.293701171875</v>
      </c>
      <c r="H16" s="25">
        <v>76.090012550354004</v>
      </c>
      <c r="I16" s="25">
        <v>260.01298522949219</v>
      </c>
      <c r="J16" s="25">
        <v>20.35320218404134</v>
      </c>
      <c r="K16" s="25">
        <v>28.587020238240559</v>
      </c>
      <c r="L16" s="25">
        <v>8.7281548976898193</v>
      </c>
      <c r="M16" s="25">
        <v>270.14927864074707</v>
      </c>
      <c r="N16" s="25">
        <v>0.4886888861656189</v>
      </c>
      <c r="O16" s="25">
        <v>24.449454605579376</v>
      </c>
      <c r="P16" s="25" t="s">
        <v>124</v>
      </c>
      <c r="Q16" s="25" t="s">
        <v>124</v>
      </c>
      <c r="R16" s="25" t="s">
        <v>124</v>
      </c>
      <c r="S16" s="26">
        <v>3.8470680713653564</v>
      </c>
      <c r="T16" s="25">
        <v>30.476176579793293</v>
      </c>
      <c r="U16" s="25">
        <v>32.249677658081055</v>
      </c>
      <c r="V16" s="25" t="s">
        <v>156</v>
      </c>
      <c r="W16" s="26">
        <v>2.8355399767557778</v>
      </c>
    </row>
    <row r="17" spans="1:23" ht="15" thickBot="1" x14ac:dyDescent="0.4">
      <c r="A17" s="97"/>
      <c r="B17" s="97"/>
      <c r="C17" s="23" t="s">
        <v>125</v>
      </c>
      <c r="D17" s="27">
        <v>134.41140965404995</v>
      </c>
      <c r="E17" s="27">
        <v>81.780636167570179</v>
      </c>
      <c r="F17" s="28">
        <v>125.56</v>
      </c>
      <c r="G17" s="28">
        <v>44.52</v>
      </c>
      <c r="H17" s="28">
        <v>8.158205425325967</v>
      </c>
      <c r="I17" s="28">
        <v>21.225034653154314</v>
      </c>
      <c r="J17" s="28">
        <v>0.53718423246326952</v>
      </c>
      <c r="K17" s="28">
        <v>2.0132301160050656</v>
      </c>
      <c r="L17" s="28">
        <v>3.1852777064192779</v>
      </c>
      <c r="M17" s="28">
        <v>38.618871189960934</v>
      </c>
      <c r="N17" s="28">
        <v>0.02</v>
      </c>
      <c r="O17" s="28">
        <v>0.21933271888810743</v>
      </c>
      <c r="P17" s="28" t="s">
        <v>126</v>
      </c>
      <c r="Q17" s="28" t="s">
        <v>126</v>
      </c>
      <c r="R17" s="28" t="s">
        <v>126</v>
      </c>
      <c r="S17" s="29">
        <v>0.51157406395298666</v>
      </c>
      <c r="T17" s="28">
        <v>1.7357292127257589</v>
      </c>
      <c r="U17" s="28">
        <v>1.8547449835483385</v>
      </c>
      <c r="V17" s="28" t="s">
        <v>126</v>
      </c>
      <c r="W17" s="29">
        <v>0.54379966576832295</v>
      </c>
    </row>
    <row r="18" spans="1:23" ht="15" thickBot="1" x14ac:dyDescent="0.4">
      <c r="A18" s="97" t="s">
        <v>92</v>
      </c>
      <c r="B18" s="97" t="s">
        <v>128</v>
      </c>
      <c r="C18" s="22" t="s">
        <v>3</v>
      </c>
      <c r="D18" s="24">
        <v>5174.1777128378553</v>
      </c>
      <c r="E18" s="24">
        <v>3830.2941621144614</v>
      </c>
      <c r="F18" s="25">
        <v>2020.4350992838542</v>
      </c>
      <c r="G18" s="25">
        <v>1326.8145751953125</v>
      </c>
      <c r="H18" s="25">
        <v>167.90626748402914</v>
      </c>
      <c r="I18" s="25">
        <v>421.27846272786456</v>
      </c>
      <c r="J18" s="25">
        <v>23.938644409179688</v>
      </c>
      <c r="K18" s="25">
        <v>26.045310974121094</v>
      </c>
      <c r="L18" s="25">
        <v>26.34855580329895</v>
      </c>
      <c r="M18" s="25">
        <v>255.34607124328613</v>
      </c>
      <c r="N18" s="25">
        <v>0.72177493572235107</v>
      </c>
      <c r="O18" s="25">
        <v>17.801309565703075</v>
      </c>
      <c r="P18" s="25" t="s">
        <v>124</v>
      </c>
      <c r="Q18" s="25" t="s">
        <v>124</v>
      </c>
      <c r="R18" s="25">
        <v>4.7519116401672363</v>
      </c>
      <c r="S18" s="26">
        <v>4.4073730707168579</v>
      </c>
      <c r="T18" s="25">
        <v>28.942916870117188</v>
      </c>
      <c r="U18" s="25">
        <v>26.40325419108073</v>
      </c>
      <c r="V18" s="25">
        <v>9.8624355792999268</v>
      </c>
      <c r="W18" s="26">
        <v>13.430324554443359</v>
      </c>
    </row>
    <row r="19" spans="1:23" ht="15" thickBot="1" x14ac:dyDescent="0.4">
      <c r="A19" s="97"/>
      <c r="B19" s="97"/>
      <c r="C19" s="22" t="s">
        <v>125</v>
      </c>
      <c r="D19" s="27">
        <v>100.81257256358479</v>
      </c>
      <c r="E19" s="27">
        <v>79.034992212150485</v>
      </c>
      <c r="F19" s="28">
        <v>47.05</v>
      </c>
      <c r="G19" s="28">
        <v>16.920000000000002</v>
      </c>
      <c r="H19" s="28">
        <v>20.772009467934279</v>
      </c>
      <c r="I19" s="28">
        <v>42.96275509178863</v>
      </c>
      <c r="J19" s="28">
        <v>0.34275592494585011</v>
      </c>
      <c r="K19" s="28">
        <v>0.98288716197365833</v>
      </c>
      <c r="L19" s="28">
        <v>2.5736369095147502</v>
      </c>
      <c r="M19" s="28">
        <v>42.675966377753639</v>
      </c>
      <c r="N19" s="28">
        <v>0.02</v>
      </c>
      <c r="O19" s="28">
        <v>0.60866158298957662</v>
      </c>
      <c r="P19" s="28" t="s">
        <v>126</v>
      </c>
      <c r="Q19" s="28" t="s">
        <v>126</v>
      </c>
      <c r="R19" s="28">
        <v>0.86918774576359659</v>
      </c>
      <c r="S19" s="29">
        <v>0.63282296068609678</v>
      </c>
      <c r="T19" s="28">
        <v>1.0913772268619755</v>
      </c>
      <c r="U19" s="28">
        <v>1.910454037272554</v>
      </c>
      <c r="V19" s="28">
        <v>4.0156799078881207</v>
      </c>
      <c r="W19" s="29">
        <v>0.82648766640386084</v>
      </c>
    </row>
    <row r="20" spans="1:23" ht="15" thickBot="1" x14ac:dyDescent="0.4">
      <c r="A20" s="97"/>
      <c r="B20" s="97" t="s">
        <v>129</v>
      </c>
      <c r="C20" s="23" t="s">
        <v>9</v>
      </c>
      <c r="D20" s="24">
        <v>5200.4654732545214</v>
      </c>
      <c r="E20" s="24">
        <v>3892.9951712290444</v>
      </c>
      <c r="F20" s="25">
        <v>2160.2079264322915</v>
      </c>
      <c r="G20" s="25">
        <v>1398.6565755208333</v>
      </c>
      <c r="H20" s="25">
        <v>78.789542833964035</v>
      </c>
      <c r="I20" s="25">
        <v>252.85015869140625</v>
      </c>
      <c r="J20" s="25">
        <v>24.586163202921551</v>
      </c>
      <c r="K20" s="25">
        <v>27.521067301432293</v>
      </c>
      <c r="L20" s="25">
        <v>13.623244524002075</v>
      </c>
      <c r="M20" s="25">
        <v>237.41450691223145</v>
      </c>
      <c r="N20" s="25">
        <v>0.50686684250831604</v>
      </c>
      <c r="O20" s="25">
        <v>18.985551814238232</v>
      </c>
      <c r="P20" s="25" t="s">
        <v>124</v>
      </c>
      <c r="Q20" s="25" t="s">
        <v>124</v>
      </c>
      <c r="R20" s="25" t="s">
        <v>124</v>
      </c>
      <c r="S20" s="26">
        <v>3.9955476125081382</v>
      </c>
      <c r="T20" s="25">
        <v>31.052996953328449</v>
      </c>
      <c r="U20" s="25">
        <v>30.310585021972656</v>
      </c>
      <c r="V20" s="25">
        <v>3.25</v>
      </c>
      <c r="W20" s="26">
        <v>5.2195229530334473</v>
      </c>
    </row>
    <row r="21" spans="1:23" ht="15" thickBot="1" x14ac:dyDescent="0.4">
      <c r="A21" s="97"/>
      <c r="B21" s="97"/>
      <c r="C21" s="23" t="s">
        <v>125</v>
      </c>
      <c r="D21" s="27">
        <v>186.6311746748224</v>
      </c>
      <c r="E21" s="27">
        <v>83.29453566519507</v>
      </c>
      <c r="F21" s="28">
        <v>169.49</v>
      </c>
      <c r="G21" s="28">
        <v>81.92</v>
      </c>
      <c r="H21" s="28">
        <v>6.9897737967550766</v>
      </c>
      <c r="I21" s="28">
        <v>46.045996361894716</v>
      </c>
      <c r="J21" s="28">
        <v>1.3195241425311117</v>
      </c>
      <c r="K21" s="28">
        <v>0.96398927729577899</v>
      </c>
      <c r="L21" s="28">
        <v>2.6984243508126844</v>
      </c>
      <c r="M21" s="28">
        <v>49.225713132365307</v>
      </c>
      <c r="N21" s="28">
        <v>0.05</v>
      </c>
      <c r="O21" s="28">
        <v>3.5498889553426989</v>
      </c>
      <c r="P21" s="28" t="s">
        <v>126</v>
      </c>
      <c r="Q21" s="28" t="s">
        <v>126</v>
      </c>
      <c r="R21" s="28" t="s">
        <v>126</v>
      </c>
      <c r="S21" s="29">
        <v>0.70709273747971635</v>
      </c>
      <c r="T21" s="28">
        <v>2.8965250746424309</v>
      </c>
      <c r="U21" s="28">
        <v>0.92134476002767307</v>
      </c>
      <c r="V21" s="28">
        <v>0.9080661580469771</v>
      </c>
      <c r="W21" s="29">
        <v>1.441171361030239</v>
      </c>
    </row>
    <row r="22" spans="1:23" ht="15" thickBot="1" x14ac:dyDescent="0.4">
      <c r="A22" s="97" t="s">
        <v>94</v>
      </c>
      <c r="B22" s="97" t="s">
        <v>128</v>
      </c>
      <c r="C22" s="22" t="s">
        <v>4</v>
      </c>
      <c r="D22" s="24">
        <v>5126.9924914836884</v>
      </c>
      <c r="E22" s="24">
        <v>3848.7856171925864</v>
      </c>
      <c r="F22" s="25">
        <v>2239.8986002604165</v>
      </c>
      <c r="G22" s="25">
        <v>1399.5938313802083</v>
      </c>
      <c r="H22" s="25">
        <v>98.333935737609863</v>
      </c>
      <c r="I22" s="25">
        <v>542.79555257161462</v>
      </c>
      <c r="J22" s="25">
        <v>25.60044225056966</v>
      </c>
      <c r="K22" s="25">
        <v>27.604045232137043</v>
      </c>
      <c r="L22" s="25">
        <v>21.327181100845337</v>
      </c>
      <c r="M22" s="25">
        <v>282.01719856262207</v>
      </c>
      <c r="N22" s="25">
        <v>0.5571683943271637</v>
      </c>
      <c r="O22" s="25">
        <v>16.151575704415638</v>
      </c>
      <c r="P22" s="25" t="s">
        <v>124</v>
      </c>
      <c r="Q22" s="25" t="s">
        <v>124</v>
      </c>
      <c r="R22" s="25" t="s">
        <v>124</v>
      </c>
      <c r="S22" s="26">
        <v>5.8922513326009112</v>
      </c>
      <c r="T22" s="25">
        <v>29.901009877522785</v>
      </c>
      <c r="U22" s="25">
        <v>28.734530766805012</v>
      </c>
      <c r="V22" s="25" t="s">
        <v>156</v>
      </c>
      <c r="W22" s="26" t="s">
        <v>156</v>
      </c>
    </row>
    <row r="23" spans="1:23" ht="15" thickBot="1" x14ac:dyDescent="0.4">
      <c r="A23" s="97"/>
      <c r="B23" s="97"/>
      <c r="C23" s="22" t="s">
        <v>125</v>
      </c>
      <c r="D23" s="27">
        <v>109.90994753027297</v>
      </c>
      <c r="E23" s="27">
        <v>80.203389455659917</v>
      </c>
      <c r="F23" s="28">
        <v>63.26</v>
      </c>
      <c r="G23" s="28">
        <v>20.3</v>
      </c>
      <c r="H23" s="28">
        <v>9.9935028712386682</v>
      </c>
      <c r="I23" s="28">
        <v>30.629756781790423</v>
      </c>
      <c r="J23" s="28">
        <v>0.42519507644492682</v>
      </c>
      <c r="K23" s="28">
        <v>0.44557673030680944</v>
      </c>
      <c r="L23" s="28">
        <v>3.1006322468279213</v>
      </c>
      <c r="M23" s="28">
        <v>29.837430225662732</v>
      </c>
      <c r="N23" s="28">
        <v>0.11</v>
      </c>
      <c r="O23" s="28">
        <v>0.81505404964802886</v>
      </c>
      <c r="P23" s="28" t="s">
        <v>126</v>
      </c>
      <c r="Q23" s="28" t="s">
        <v>126</v>
      </c>
      <c r="R23" s="28" t="s">
        <v>126</v>
      </c>
      <c r="S23" s="29">
        <v>0.78356633650698382</v>
      </c>
      <c r="T23" s="28">
        <v>0.94838660038442213</v>
      </c>
      <c r="U23" s="28">
        <v>0.43669844964235455</v>
      </c>
      <c r="V23" s="28" t="s">
        <v>126</v>
      </c>
      <c r="W23" s="29" t="s">
        <v>126</v>
      </c>
    </row>
    <row r="24" spans="1:23" ht="15" thickBot="1" x14ac:dyDescent="0.4">
      <c r="A24" s="97"/>
      <c r="B24" s="97" t="s">
        <v>129</v>
      </c>
      <c r="C24" s="23" t="s">
        <v>10</v>
      </c>
      <c r="D24" s="24">
        <v>5215.4882597128553</v>
      </c>
      <c r="E24" s="24">
        <v>3845.3492565155029</v>
      </c>
      <c r="F24" s="25">
        <v>2261.3704427083335</v>
      </c>
      <c r="G24" s="24">
        <v>1411.8027750651042</v>
      </c>
      <c r="H24" s="25">
        <v>93.618219693501786</v>
      </c>
      <c r="I24" s="25">
        <v>136.33636983235678</v>
      </c>
      <c r="J24" s="25">
        <v>21.358633677164715</v>
      </c>
      <c r="K24" s="25">
        <v>28.945724487304688</v>
      </c>
      <c r="L24" s="25">
        <v>12.630370378494263</v>
      </c>
      <c r="M24" s="25">
        <v>253.37736193339029</v>
      </c>
      <c r="N24" s="25">
        <v>0.60125835736592614</v>
      </c>
      <c r="O24" s="25">
        <v>51.282494207223259</v>
      </c>
      <c r="P24" s="25" t="s">
        <v>124</v>
      </c>
      <c r="Q24" s="25" t="s">
        <v>124</v>
      </c>
      <c r="R24" s="25" t="s">
        <v>124</v>
      </c>
      <c r="S24" s="26">
        <v>3.9147870540618896</v>
      </c>
      <c r="T24" s="25">
        <v>31.045441309611004</v>
      </c>
      <c r="U24" s="25">
        <v>33.295111974080406</v>
      </c>
      <c r="V24" s="25">
        <v>2.1946606040000916</v>
      </c>
      <c r="W24" s="26">
        <v>11.555629253387451</v>
      </c>
    </row>
    <row r="25" spans="1:23" ht="15" thickBot="1" x14ac:dyDescent="0.4">
      <c r="A25" s="97"/>
      <c r="B25" s="97"/>
      <c r="C25" s="23" t="s">
        <v>125</v>
      </c>
      <c r="D25" s="27">
        <v>83.660888397000747</v>
      </c>
      <c r="E25" s="27">
        <v>80.113254527234403</v>
      </c>
      <c r="F25" s="28">
        <v>40.409999999999997</v>
      </c>
      <c r="G25" s="27">
        <v>11.68</v>
      </c>
      <c r="H25" s="28">
        <v>15.866342340417376</v>
      </c>
      <c r="I25" s="28">
        <v>16.073025748416178</v>
      </c>
      <c r="J25" s="28">
        <v>0.47529139477272159</v>
      </c>
      <c r="K25" s="28">
        <v>1.1552083911822713</v>
      </c>
      <c r="L25" s="28">
        <v>2.3483332729266393</v>
      </c>
      <c r="M25" s="28">
        <v>43.021785564147237</v>
      </c>
      <c r="N25" s="28">
        <v>0.03</v>
      </c>
      <c r="O25" s="28">
        <v>3.9132272299188413</v>
      </c>
      <c r="P25" s="28" t="s">
        <v>126</v>
      </c>
      <c r="Q25" s="28" t="s">
        <v>126</v>
      </c>
      <c r="R25" s="28" t="s">
        <v>126</v>
      </c>
      <c r="S25" s="29">
        <v>0.42445089348826742</v>
      </c>
      <c r="T25" s="28">
        <v>0.39236464887775102</v>
      </c>
      <c r="U25" s="28">
        <v>3.218090522002897</v>
      </c>
      <c r="V25" s="28">
        <v>0.49956870274205251</v>
      </c>
      <c r="W25" s="29">
        <v>1.6912302991193138</v>
      </c>
    </row>
    <row r="26" spans="1:23" ht="15" thickBot="1" x14ac:dyDescent="0.4">
      <c r="A26" s="97" t="s">
        <v>96</v>
      </c>
      <c r="B26" s="97" t="s">
        <v>128</v>
      </c>
      <c r="C26" s="22" t="s">
        <v>5</v>
      </c>
      <c r="D26" s="24">
        <v>5270.8608183066053</v>
      </c>
      <c r="E26" s="24">
        <v>3883.6459687550864</v>
      </c>
      <c r="F26" s="25">
        <v>2391.3037923177085</v>
      </c>
      <c r="G26" s="25">
        <v>1454.1424967447917</v>
      </c>
      <c r="H26" s="25">
        <v>104.63889280954997</v>
      </c>
      <c r="I26" s="25">
        <v>436.28579711914063</v>
      </c>
      <c r="J26" s="25">
        <v>26.853368759155273</v>
      </c>
      <c r="K26" s="25">
        <v>27.242820739746094</v>
      </c>
      <c r="L26" s="25">
        <v>83.141279776891068</v>
      </c>
      <c r="M26" s="25">
        <v>214.68972969055176</v>
      </c>
      <c r="N26" s="25">
        <v>0.92015520731608069</v>
      </c>
      <c r="O26" s="25">
        <v>19.405746440092724</v>
      </c>
      <c r="P26" s="25" t="s">
        <v>124</v>
      </c>
      <c r="Q26" s="25" t="s">
        <v>124</v>
      </c>
      <c r="R26" s="25">
        <v>3.9928404490152993</v>
      </c>
      <c r="S26" s="26">
        <v>4.1445837020874023</v>
      </c>
      <c r="T26" s="25" t="s">
        <v>156</v>
      </c>
      <c r="U26" s="26" t="s">
        <v>156</v>
      </c>
      <c r="V26" s="25" t="s">
        <v>156</v>
      </c>
      <c r="W26" s="26" t="s">
        <v>156</v>
      </c>
    </row>
    <row r="27" spans="1:23" ht="15" thickBot="1" x14ac:dyDescent="0.4">
      <c r="A27" s="97"/>
      <c r="B27" s="97"/>
      <c r="C27" s="22" t="s">
        <v>125</v>
      </c>
      <c r="D27" s="27">
        <v>151.11996291780196</v>
      </c>
      <c r="E27" s="27">
        <v>89.411670712617422</v>
      </c>
      <c r="F27" s="28">
        <v>124.32</v>
      </c>
      <c r="G27" s="28">
        <v>56.12</v>
      </c>
      <c r="H27" s="28">
        <v>17.021564328048161</v>
      </c>
      <c r="I27" s="28">
        <v>45.602911667233151</v>
      </c>
      <c r="J27" s="28">
        <v>0.74864523601982913</v>
      </c>
      <c r="K27" s="28">
        <v>0.3876540840918587</v>
      </c>
      <c r="L27" s="28">
        <v>7.2036599779109087</v>
      </c>
      <c r="M27" s="28">
        <v>25.962007808160823</v>
      </c>
      <c r="N27" s="28">
        <v>0.09</v>
      </c>
      <c r="O27" s="28">
        <v>0.73428418412768148</v>
      </c>
      <c r="P27" s="28" t="s">
        <v>126</v>
      </c>
      <c r="Q27" s="28" t="s">
        <v>126</v>
      </c>
      <c r="R27" s="28">
        <v>0.54552895176868821</v>
      </c>
      <c r="S27" s="29">
        <v>0.67329454075467221</v>
      </c>
      <c r="T27" s="28" t="s">
        <v>126</v>
      </c>
      <c r="U27" s="29" t="s">
        <v>126</v>
      </c>
      <c r="V27" s="28" t="s">
        <v>126</v>
      </c>
      <c r="W27" s="29" t="s">
        <v>126</v>
      </c>
    </row>
    <row r="28" spans="1:23" ht="15" thickBot="1" x14ac:dyDescent="0.4">
      <c r="A28" s="97"/>
      <c r="B28" s="97" t="s">
        <v>129</v>
      </c>
      <c r="C28" s="23" t="s">
        <v>11</v>
      </c>
      <c r="D28" s="24">
        <v>5096.9734485149384</v>
      </c>
      <c r="E28" s="24">
        <v>3815.9110240936279</v>
      </c>
      <c r="F28" s="25">
        <v>2290.5599772135415</v>
      </c>
      <c r="G28" s="24">
        <v>1386.431396484375</v>
      </c>
      <c r="H28" s="25">
        <v>69.18520323435466</v>
      </c>
      <c r="I28" s="25">
        <v>106.34664408365886</v>
      </c>
      <c r="J28" s="25">
        <v>26.521509170532227</v>
      </c>
      <c r="K28" s="25">
        <v>28.139006296793621</v>
      </c>
      <c r="L28" s="25">
        <v>8.1041157245635986</v>
      </c>
      <c r="M28" s="25">
        <v>105.59893989562988</v>
      </c>
      <c r="N28" s="25">
        <v>0.54172343015670776</v>
      </c>
      <c r="O28" s="25">
        <v>12.460859278837839</v>
      </c>
      <c r="P28" s="25" t="s">
        <v>124</v>
      </c>
      <c r="Q28" s="25" t="s">
        <v>124</v>
      </c>
      <c r="R28" s="25" t="s">
        <v>124</v>
      </c>
      <c r="S28" s="26">
        <v>4.0442788600921631</v>
      </c>
      <c r="T28" s="25">
        <v>28.997607549031574</v>
      </c>
      <c r="U28" s="25">
        <v>29.855659484863281</v>
      </c>
      <c r="V28" s="25">
        <v>8.1282334327697754</v>
      </c>
      <c r="W28" s="26">
        <v>7.16</v>
      </c>
    </row>
    <row r="29" spans="1:23" ht="15" thickBot="1" x14ac:dyDescent="0.4">
      <c r="A29" s="97"/>
      <c r="B29" s="97"/>
      <c r="C29" s="23" t="s">
        <v>125</v>
      </c>
      <c r="D29" s="30">
        <v>91.870160781170057</v>
      </c>
      <c r="E29" s="30">
        <v>88.637194338656911</v>
      </c>
      <c r="F29" s="31">
        <v>82.23</v>
      </c>
      <c r="G29" s="30">
        <v>53.94</v>
      </c>
      <c r="H29" s="31">
        <v>9.8705873808389128</v>
      </c>
      <c r="I29" s="28">
        <v>20.25815438954319</v>
      </c>
      <c r="J29" s="31">
        <v>1.0817691452168894</v>
      </c>
      <c r="K29" s="28">
        <v>1.2514147753705656</v>
      </c>
      <c r="L29" s="31">
        <v>2.3198784092585645</v>
      </c>
      <c r="M29" s="28">
        <v>24.026894942498469</v>
      </c>
      <c r="N29" s="31">
        <v>0.03</v>
      </c>
      <c r="O29" s="28">
        <v>0.51782191107196252</v>
      </c>
      <c r="P29" s="31" t="s">
        <v>126</v>
      </c>
      <c r="Q29" s="31" t="s">
        <v>126</v>
      </c>
      <c r="R29" s="31" t="s">
        <v>126</v>
      </c>
      <c r="S29" s="29">
        <v>0.62357880810850541</v>
      </c>
      <c r="T29" s="31">
        <v>2.3071271292309166</v>
      </c>
      <c r="U29" s="28">
        <v>2.633649283095552</v>
      </c>
      <c r="V29" s="31">
        <v>1.5398169098062426</v>
      </c>
      <c r="W29" s="29">
        <v>1.5115886296483003</v>
      </c>
    </row>
    <row r="30" spans="1:23" ht="15" thickBot="1" x14ac:dyDescent="0.4">
      <c r="A30" s="97" t="s">
        <v>98</v>
      </c>
      <c r="B30" s="97" t="s">
        <v>128</v>
      </c>
      <c r="C30" s="22" t="s">
        <v>6</v>
      </c>
      <c r="D30" s="24">
        <v>5211.4967232545214</v>
      </c>
      <c r="E30" s="24">
        <v>3826.7643769582114</v>
      </c>
      <c r="F30" s="25">
        <v>2282.964111328125</v>
      </c>
      <c r="G30" s="25">
        <v>1405.5503336588542</v>
      </c>
      <c r="H30" s="25">
        <v>105.65532906850179</v>
      </c>
      <c r="I30" s="25">
        <v>183.51850891113281</v>
      </c>
      <c r="J30" s="25">
        <v>13.531875292460123</v>
      </c>
      <c r="K30" s="25">
        <v>27.007837295532227</v>
      </c>
      <c r="L30" s="25">
        <v>91.222626924514771</v>
      </c>
      <c r="M30" s="25">
        <v>211.19272804260254</v>
      </c>
      <c r="N30" s="32" t="s">
        <v>156</v>
      </c>
      <c r="O30" s="32" t="s">
        <v>156</v>
      </c>
      <c r="P30" s="32" t="s">
        <v>124</v>
      </c>
      <c r="Q30" s="32" t="s">
        <v>124</v>
      </c>
      <c r="R30" s="32">
        <v>3.7430534362792969</v>
      </c>
      <c r="S30" s="26">
        <v>4.1103986104329424</v>
      </c>
      <c r="T30" s="25">
        <v>29.954891840616863</v>
      </c>
      <c r="U30" s="25">
        <v>27.235843658447266</v>
      </c>
      <c r="V30" s="32">
        <v>3.9988113641738892</v>
      </c>
      <c r="W30" s="26">
        <v>6.4156432151794434</v>
      </c>
    </row>
    <row r="31" spans="1:23" ht="15" thickBot="1" x14ac:dyDescent="0.4">
      <c r="A31" s="97"/>
      <c r="B31" s="97"/>
      <c r="C31" s="22" t="s">
        <v>125</v>
      </c>
      <c r="D31" s="27">
        <v>65.220337752619642</v>
      </c>
      <c r="E31" s="27">
        <v>80.666465153189932</v>
      </c>
      <c r="F31" s="28">
        <v>8.25</v>
      </c>
      <c r="G31" s="28">
        <v>41.29</v>
      </c>
      <c r="H31" s="28">
        <v>12.952412548904327</v>
      </c>
      <c r="I31" s="28">
        <v>70.81765163820755</v>
      </c>
      <c r="J31" s="28">
        <v>0.16202698588754452</v>
      </c>
      <c r="K31" s="28">
        <v>0.58368898323638196</v>
      </c>
      <c r="L31" s="28">
        <v>6.9041868325756761</v>
      </c>
      <c r="M31" s="28">
        <v>75.312956896468634</v>
      </c>
      <c r="N31" s="28" t="s">
        <v>126</v>
      </c>
      <c r="O31" s="28" t="s">
        <v>126</v>
      </c>
      <c r="P31" s="28" t="s">
        <v>126</v>
      </c>
      <c r="Q31" s="28" t="s">
        <v>126</v>
      </c>
      <c r="R31" s="28">
        <v>0.36527827780987787</v>
      </c>
      <c r="S31" s="29">
        <v>0.64000234890007257</v>
      </c>
      <c r="T31" s="28">
        <v>0.19673281183522065</v>
      </c>
      <c r="U31" s="28">
        <v>0.60165465900234349</v>
      </c>
      <c r="V31" s="28">
        <v>0.209723898301967</v>
      </c>
      <c r="W31" s="29">
        <v>2.9997058479482779</v>
      </c>
    </row>
    <row r="32" spans="1:23" ht="15" thickBot="1" x14ac:dyDescent="0.4">
      <c r="A32" s="97"/>
      <c r="B32" s="97" t="s">
        <v>129</v>
      </c>
      <c r="C32" s="23" t="s">
        <v>12</v>
      </c>
      <c r="D32" s="24">
        <v>5070.4672636191053</v>
      </c>
      <c r="E32" s="24">
        <v>3839.1551647186279</v>
      </c>
      <c r="F32" s="25">
        <v>2325.1103515625</v>
      </c>
      <c r="G32" s="24">
        <v>1397.6920979817708</v>
      </c>
      <c r="H32" s="25">
        <v>99.498420397440597</v>
      </c>
      <c r="I32" s="25">
        <v>71.048812866210938</v>
      </c>
      <c r="J32" s="25">
        <v>26.372588475545246</v>
      </c>
      <c r="K32" s="25">
        <v>45.038036346435547</v>
      </c>
      <c r="L32" s="25">
        <v>18.291992425918579</v>
      </c>
      <c r="M32" s="25">
        <v>355.92363675435382</v>
      </c>
      <c r="N32" s="25">
        <v>0.51566667854785919</v>
      </c>
      <c r="O32" s="25">
        <v>170.71160823106766</v>
      </c>
      <c r="P32" s="25" t="s">
        <v>124</v>
      </c>
      <c r="Q32" s="25" t="s">
        <v>124</v>
      </c>
      <c r="R32" s="25">
        <v>3.4297678470611572</v>
      </c>
      <c r="S32" s="26">
        <v>4.2158589363098145</v>
      </c>
      <c r="T32" s="25">
        <v>28.988923390706379</v>
      </c>
      <c r="U32" s="25">
        <v>30.029946009318035</v>
      </c>
      <c r="V32" s="25" t="s">
        <v>156</v>
      </c>
      <c r="W32" s="26" t="s">
        <v>156</v>
      </c>
    </row>
    <row r="33" spans="1:23" ht="15" thickBot="1" x14ac:dyDescent="0.4">
      <c r="A33" s="97"/>
      <c r="B33" s="97"/>
      <c r="C33" s="23" t="s">
        <v>125</v>
      </c>
      <c r="D33" s="27">
        <v>200.81796259257402</v>
      </c>
      <c r="E33" s="27">
        <v>84.346399529603914</v>
      </c>
      <c r="F33" s="28">
        <v>292.74</v>
      </c>
      <c r="G33" s="27">
        <v>67.89</v>
      </c>
      <c r="H33" s="28">
        <v>14.628277036257522</v>
      </c>
      <c r="I33" s="28">
        <v>10.485992909092545</v>
      </c>
      <c r="J33" s="28">
        <v>1.2662646384460146</v>
      </c>
      <c r="K33" s="28">
        <v>1.3618829456555424</v>
      </c>
      <c r="L33" s="28">
        <v>2.5764974030330534</v>
      </c>
      <c r="M33" s="28">
        <v>33.037664945642291</v>
      </c>
      <c r="N33" s="28">
        <v>0.06</v>
      </c>
      <c r="O33" s="28">
        <v>4.0704270421199356</v>
      </c>
      <c r="P33" s="28" t="s">
        <v>126</v>
      </c>
      <c r="Q33" s="28" t="s">
        <v>126</v>
      </c>
      <c r="R33" s="28">
        <v>0.28477040817307087</v>
      </c>
      <c r="S33" s="29">
        <v>0.17232854404254114</v>
      </c>
      <c r="T33" s="28">
        <v>2.5540056973966476</v>
      </c>
      <c r="U33" s="28">
        <v>1.3597772673704467</v>
      </c>
      <c r="V33" s="28" t="s">
        <v>126</v>
      </c>
      <c r="W33" s="29" t="s">
        <v>126</v>
      </c>
    </row>
    <row r="36" spans="1:23" ht="15" thickBot="1" x14ac:dyDescent="0.4"/>
    <row r="37" spans="1:23" ht="26.5" thickBot="1" x14ac:dyDescent="0.65">
      <c r="A37" s="101" t="s">
        <v>159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</row>
    <row r="38" spans="1:23" ht="15" customHeight="1" thickBot="1" x14ac:dyDescent="0.4">
      <c r="A38" s="105" t="s">
        <v>85</v>
      </c>
      <c r="B38" s="105" t="s">
        <v>127</v>
      </c>
      <c r="C38" s="112" t="s">
        <v>133</v>
      </c>
      <c r="D38" s="4" t="s">
        <v>109</v>
      </c>
      <c r="E38" s="4" t="s">
        <v>109</v>
      </c>
      <c r="F38" s="4" t="s">
        <v>109</v>
      </c>
      <c r="G38" s="4" t="s">
        <v>109</v>
      </c>
      <c r="H38" s="4" t="s">
        <v>109</v>
      </c>
      <c r="I38" s="5" t="s">
        <v>110</v>
      </c>
      <c r="J38" s="4" t="s">
        <v>109</v>
      </c>
      <c r="K38" s="5" t="s">
        <v>110</v>
      </c>
      <c r="L38" s="4" t="s">
        <v>109</v>
      </c>
      <c r="M38" s="5" t="s">
        <v>110</v>
      </c>
      <c r="N38" s="4" t="s">
        <v>109</v>
      </c>
      <c r="O38" s="5" t="s">
        <v>110</v>
      </c>
      <c r="P38" s="4" t="s">
        <v>109</v>
      </c>
      <c r="Q38" s="5" t="s">
        <v>110</v>
      </c>
      <c r="R38" s="4" t="s">
        <v>109</v>
      </c>
      <c r="S38" s="5" t="s">
        <v>110</v>
      </c>
      <c r="T38" s="4" t="s">
        <v>109</v>
      </c>
      <c r="U38" s="5" t="s">
        <v>110</v>
      </c>
      <c r="V38" s="4" t="s">
        <v>109</v>
      </c>
      <c r="W38" s="5" t="s">
        <v>110</v>
      </c>
    </row>
    <row r="39" spans="1:23" ht="15" thickBot="1" x14ac:dyDescent="0.4">
      <c r="A39" s="106"/>
      <c r="B39" s="106"/>
      <c r="C39" s="113"/>
      <c r="D39" s="17" t="s">
        <v>111</v>
      </c>
      <c r="E39" s="18" t="s">
        <v>112</v>
      </c>
      <c r="F39" s="15" t="s">
        <v>113</v>
      </c>
      <c r="G39" s="18" t="s">
        <v>114</v>
      </c>
      <c r="H39" s="71" t="s">
        <v>115</v>
      </c>
      <c r="I39" s="72"/>
      <c r="J39" s="73" t="s">
        <v>116</v>
      </c>
      <c r="K39" s="74"/>
      <c r="L39" s="73" t="s">
        <v>117</v>
      </c>
      <c r="M39" s="74"/>
      <c r="N39" s="71" t="s">
        <v>118</v>
      </c>
      <c r="O39" s="72"/>
      <c r="P39" s="71" t="s">
        <v>119</v>
      </c>
      <c r="Q39" s="72"/>
      <c r="R39" s="71" t="s">
        <v>120</v>
      </c>
      <c r="S39" s="72"/>
      <c r="T39" s="73" t="s">
        <v>121</v>
      </c>
      <c r="U39" s="74"/>
      <c r="V39" s="71" t="s">
        <v>122</v>
      </c>
      <c r="W39" s="72"/>
    </row>
    <row r="40" spans="1:23" ht="15" thickBot="1" x14ac:dyDescent="0.4">
      <c r="A40" s="106"/>
      <c r="B40" s="106"/>
      <c r="C40" s="105"/>
      <c r="D40" s="52" t="s">
        <v>123</v>
      </c>
      <c r="E40" s="20" t="s">
        <v>123</v>
      </c>
      <c r="F40" s="56" t="s">
        <v>123</v>
      </c>
      <c r="G40" s="19" t="s">
        <v>123</v>
      </c>
      <c r="H40" s="109" t="s">
        <v>123</v>
      </c>
      <c r="I40" s="80"/>
      <c r="J40" s="79" t="s">
        <v>123</v>
      </c>
      <c r="K40" s="80"/>
      <c r="L40" s="79" t="s">
        <v>123</v>
      </c>
      <c r="M40" s="80"/>
      <c r="N40" s="79" t="s">
        <v>123</v>
      </c>
      <c r="O40" s="80"/>
      <c r="P40" s="107" t="s">
        <v>123</v>
      </c>
      <c r="Q40" s="108"/>
      <c r="R40" s="79" t="s">
        <v>123</v>
      </c>
      <c r="S40" s="80"/>
      <c r="T40" s="79" t="s">
        <v>123</v>
      </c>
      <c r="U40" s="80"/>
      <c r="V40" s="107" t="s">
        <v>123</v>
      </c>
      <c r="W40" s="108"/>
    </row>
    <row r="41" spans="1:23" ht="15" thickBot="1" x14ac:dyDescent="0.4">
      <c r="A41" s="97" t="s">
        <v>87</v>
      </c>
      <c r="B41" s="97" t="s">
        <v>128</v>
      </c>
      <c r="C41" s="22" t="s">
        <v>134</v>
      </c>
      <c r="D41" s="24">
        <v>7285.2755432128906</v>
      </c>
      <c r="E41" s="25">
        <v>5614.1918792724609</v>
      </c>
      <c r="F41" s="25">
        <v>2460.8446451822915</v>
      </c>
      <c r="G41" s="25">
        <v>1652.2413330078125</v>
      </c>
      <c r="H41" s="25" t="s">
        <v>124</v>
      </c>
      <c r="I41" s="25">
        <v>336.39654159545898</v>
      </c>
      <c r="J41" s="25">
        <v>41.780941685040794</v>
      </c>
      <c r="K41" s="25">
        <v>43.548125227292381</v>
      </c>
      <c r="L41" s="25">
        <v>147.17491149902301</v>
      </c>
      <c r="M41" s="25">
        <v>978.4700927734375</v>
      </c>
      <c r="N41" s="25">
        <v>0.53580287098884583</v>
      </c>
      <c r="O41" s="25">
        <v>44.15172808369001</v>
      </c>
      <c r="P41" s="25">
        <v>2.5099999999999998</v>
      </c>
      <c r="Q41" s="25">
        <v>4.16</v>
      </c>
      <c r="R41" s="25" t="s">
        <v>124</v>
      </c>
      <c r="S41" s="25" t="s">
        <v>124</v>
      </c>
      <c r="T41" s="25">
        <v>59.733726044495903</v>
      </c>
      <c r="U41" s="25">
        <v>58.264521777629852</v>
      </c>
      <c r="V41" s="25">
        <v>5.984105110168457</v>
      </c>
      <c r="W41" s="25">
        <v>7.6930227279663086</v>
      </c>
    </row>
    <row r="42" spans="1:23" ht="15" thickBot="1" x14ac:dyDescent="0.4">
      <c r="A42" s="97"/>
      <c r="B42" s="97"/>
      <c r="C42" s="22" t="s">
        <v>125</v>
      </c>
      <c r="D42" s="27">
        <v>196.46011820278079</v>
      </c>
      <c r="E42" s="28">
        <v>236.72202878306274</v>
      </c>
      <c r="F42" s="28">
        <v>88.027198999372089</v>
      </c>
      <c r="G42" s="28">
        <v>32.989033103266756</v>
      </c>
      <c r="H42" s="28" t="s">
        <v>126</v>
      </c>
      <c r="I42" s="28">
        <v>28.119043178052017</v>
      </c>
      <c r="J42" s="28">
        <v>0.51255998537892755</v>
      </c>
      <c r="K42" s="28">
        <v>0.89756853625563726</v>
      </c>
      <c r="L42" s="28">
        <v>3.3244819099544762</v>
      </c>
      <c r="M42" s="28">
        <v>40.670138863196868</v>
      </c>
      <c r="N42" s="28">
        <v>5.7513096341246669E-2</v>
      </c>
      <c r="O42" s="28">
        <v>0.8011774704893887</v>
      </c>
      <c r="P42" s="28">
        <v>0.25965198062241102</v>
      </c>
      <c r="Q42" s="28">
        <v>0.2838185813527882</v>
      </c>
      <c r="R42" s="28" t="s">
        <v>126</v>
      </c>
      <c r="S42" s="28" t="s">
        <v>126</v>
      </c>
      <c r="T42" s="28">
        <v>0.72397382543201572</v>
      </c>
      <c r="U42" s="28">
        <v>1.2138548646553811</v>
      </c>
      <c r="V42" s="28">
        <v>1.4755215209535841</v>
      </c>
      <c r="W42" s="28">
        <v>1.2601578583455124</v>
      </c>
    </row>
    <row r="43" spans="1:23" ht="15" thickBot="1" x14ac:dyDescent="0.4">
      <c r="A43" s="97"/>
      <c r="B43" s="97" t="s">
        <v>129</v>
      </c>
      <c r="C43" s="23" t="s">
        <v>135</v>
      </c>
      <c r="D43" s="24">
        <v>7240.4837137858076</v>
      </c>
      <c r="E43" s="25">
        <v>6211.366032918294</v>
      </c>
      <c r="F43" s="25">
        <v>2413.61962890625</v>
      </c>
      <c r="G43" s="25">
        <v>1669.496826171875</v>
      </c>
      <c r="H43" s="25" t="s">
        <v>124</v>
      </c>
      <c r="I43" s="25">
        <v>382.90580368041992</v>
      </c>
      <c r="J43" s="25">
        <v>43.342365940411888</v>
      </c>
      <c r="K43" s="25">
        <v>46.158750176429749</v>
      </c>
      <c r="L43" s="25">
        <v>228.62159220377603</v>
      </c>
      <c r="M43" s="25">
        <v>1424.2346598307292</v>
      </c>
      <c r="N43" s="25">
        <v>1.1067061523596446</v>
      </c>
      <c r="O43" s="25">
        <v>59.582793960968651</v>
      </c>
      <c r="P43" s="25" t="s">
        <v>124</v>
      </c>
      <c r="Q43" s="25" t="s">
        <v>124</v>
      </c>
      <c r="R43" s="25" t="s">
        <v>124</v>
      </c>
      <c r="S43" s="25" t="s">
        <v>124</v>
      </c>
      <c r="T43" s="25">
        <v>60.19170206785202</v>
      </c>
      <c r="U43" s="25">
        <v>57.144805133342743</v>
      </c>
      <c r="V43" s="25">
        <v>2.5601205825805664</v>
      </c>
      <c r="W43" s="25">
        <v>3.8581972122192383</v>
      </c>
    </row>
    <row r="44" spans="1:23" ht="15" thickBot="1" x14ac:dyDescent="0.4">
      <c r="A44" s="97"/>
      <c r="B44" s="97"/>
      <c r="C44" s="23" t="s">
        <v>125</v>
      </c>
      <c r="D44" s="27">
        <v>192.4979577814776</v>
      </c>
      <c r="E44" s="28">
        <v>428.15745661584123</v>
      </c>
      <c r="F44" s="28">
        <v>105.25807855250105</v>
      </c>
      <c r="G44" s="28">
        <v>64.71401630304841</v>
      </c>
      <c r="H44" s="28" t="s">
        <v>126</v>
      </c>
      <c r="I44" s="28">
        <v>203.62789509135251</v>
      </c>
      <c r="J44" s="28">
        <v>1.7657917557248906</v>
      </c>
      <c r="K44" s="28">
        <v>5.93064199855427</v>
      </c>
      <c r="L44" s="28">
        <v>10.270163058167467</v>
      </c>
      <c r="M44" s="28">
        <v>247.52597797267927</v>
      </c>
      <c r="N44" s="28">
        <v>0.12463252777970941</v>
      </c>
      <c r="O44" s="28">
        <v>6.7845730473542707</v>
      </c>
      <c r="P44" s="28"/>
      <c r="Q44" s="28"/>
      <c r="R44" s="28" t="s">
        <v>126</v>
      </c>
      <c r="S44" s="28" t="s">
        <v>126</v>
      </c>
      <c r="T44" s="28">
        <v>2.262919421061135</v>
      </c>
      <c r="U44" s="28">
        <v>6.2555682945836431</v>
      </c>
      <c r="V44" s="28">
        <v>1.3523729251024155</v>
      </c>
      <c r="W44" s="28">
        <v>0.60410257543442891</v>
      </c>
    </row>
    <row r="45" spans="1:23" ht="15" thickBot="1" x14ac:dyDescent="0.4">
      <c r="A45" s="97" t="s">
        <v>89</v>
      </c>
      <c r="B45" s="97" t="s">
        <v>128</v>
      </c>
      <c r="C45" s="22" t="s">
        <v>13</v>
      </c>
      <c r="D45" s="24">
        <v>7014.2792053222656</v>
      </c>
      <c r="E45" s="25">
        <v>4014.4328460693359</v>
      </c>
      <c r="F45" s="25">
        <v>2582.9437255859302</v>
      </c>
      <c r="G45" s="25">
        <v>1532.8096110026042</v>
      </c>
      <c r="H45" s="25" t="s">
        <v>124</v>
      </c>
      <c r="I45" s="25">
        <v>120.54</v>
      </c>
      <c r="J45" s="25">
        <v>34.1302840312322</v>
      </c>
      <c r="K45" s="25">
        <v>39.113773624102272</v>
      </c>
      <c r="L45" s="25">
        <v>44.738275527954102</v>
      </c>
      <c r="M45" s="25">
        <v>469.94416300455731</v>
      </c>
      <c r="N45" s="25">
        <v>0.82289156317710876</v>
      </c>
      <c r="O45" s="25">
        <v>36.20418525735537</v>
      </c>
      <c r="P45" s="25" t="s">
        <v>124</v>
      </c>
      <c r="Q45" s="25" t="s">
        <v>124</v>
      </c>
      <c r="R45" s="25" t="s">
        <v>124</v>
      </c>
      <c r="S45" s="25" t="s">
        <v>124</v>
      </c>
      <c r="T45" s="25">
        <v>53.612712403138481</v>
      </c>
      <c r="U45" s="25">
        <v>56.005023181438446</v>
      </c>
      <c r="V45" s="25">
        <v>5.9470586776733398</v>
      </c>
      <c r="W45" s="25">
        <v>11.662017822265625</v>
      </c>
    </row>
    <row r="46" spans="1:23" ht="15" thickBot="1" x14ac:dyDescent="0.4">
      <c r="A46" s="97"/>
      <c r="B46" s="97"/>
      <c r="C46" s="22" t="s">
        <v>125</v>
      </c>
      <c r="D46" s="27">
        <v>275.07187884272469</v>
      </c>
      <c r="E46" s="28">
        <v>525.8766225205145</v>
      </c>
      <c r="F46" s="28">
        <v>95.821773158843726</v>
      </c>
      <c r="G46" s="28">
        <v>127.16034761131895</v>
      </c>
      <c r="H46" s="28" t="s">
        <v>126</v>
      </c>
      <c r="I46" s="28">
        <v>7.8658822642307467</v>
      </c>
      <c r="J46" s="28">
        <v>3.1930944273886088</v>
      </c>
      <c r="K46" s="28">
        <v>1.9219375518556983</v>
      </c>
      <c r="L46" s="28">
        <v>28.531231549248457</v>
      </c>
      <c r="M46" s="28">
        <v>48.713630639966439</v>
      </c>
      <c r="N46" s="28">
        <v>0.82499891996000807</v>
      </c>
      <c r="O46" s="28">
        <v>1.3956049863339874</v>
      </c>
      <c r="P46" s="28"/>
      <c r="Q46" s="28"/>
      <c r="R46" s="28" t="s">
        <v>126</v>
      </c>
      <c r="S46" s="28" t="s">
        <v>126</v>
      </c>
      <c r="T46" s="28">
        <v>5.0230697748216357</v>
      </c>
      <c r="U46" s="28">
        <v>2.0574715014257281</v>
      </c>
      <c r="V46" s="28">
        <v>3.0781569008277958</v>
      </c>
      <c r="W46" s="28">
        <v>1.4888293952953513</v>
      </c>
    </row>
    <row r="47" spans="1:23" ht="15" thickBot="1" x14ac:dyDescent="0.4">
      <c r="A47" s="97"/>
      <c r="B47" s="97" t="s">
        <v>129</v>
      </c>
      <c r="C47" s="23" t="s">
        <v>19</v>
      </c>
      <c r="D47" s="24">
        <v>7386.9239807128906</v>
      </c>
      <c r="E47" s="25">
        <v>4400.400212605794</v>
      </c>
      <c r="F47" s="25">
        <v>2731.7557779947915</v>
      </c>
      <c r="G47" s="25">
        <v>1706.8619384765625</v>
      </c>
      <c r="H47" s="25" t="s">
        <v>124</v>
      </c>
      <c r="I47" s="25">
        <v>122.65</v>
      </c>
      <c r="J47" s="25">
        <v>38.703067183494568</v>
      </c>
      <c r="K47" s="25">
        <v>42.636240919431053</v>
      </c>
      <c r="L47" s="25">
        <v>69.095481872558594</v>
      </c>
      <c r="M47" s="25">
        <v>547.37750244140625</v>
      </c>
      <c r="N47" s="25">
        <v>0.29024737079938251</v>
      </c>
      <c r="O47" s="25">
        <v>43.934145381053291</v>
      </c>
      <c r="P47" s="25">
        <v>2.58</v>
      </c>
      <c r="Q47" s="25">
        <v>3.79</v>
      </c>
      <c r="R47" s="25" t="s">
        <v>124</v>
      </c>
      <c r="S47" s="25" t="s">
        <v>124</v>
      </c>
      <c r="T47" s="25">
        <v>58.79767562945684</v>
      </c>
      <c r="U47" s="25">
        <v>59.611562589804329</v>
      </c>
      <c r="V47" s="25">
        <v>7.6627111434936523</v>
      </c>
      <c r="W47" s="25">
        <v>24.79</v>
      </c>
    </row>
    <row r="48" spans="1:23" ht="15" thickBot="1" x14ac:dyDescent="0.4">
      <c r="A48" s="97"/>
      <c r="B48" s="97"/>
      <c r="C48" s="23" t="s">
        <v>125</v>
      </c>
      <c r="D48" s="27">
        <v>216.77425065071787</v>
      </c>
      <c r="E48" s="28">
        <v>120.92390466190231</v>
      </c>
      <c r="F48" s="28">
        <v>100.52451046402931</v>
      </c>
      <c r="G48" s="28">
        <v>57.131688334822648</v>
      </c>
      <c r="H48" s="28" t="s">
        <v>126</v>
      </c>
      <c r="I48" s="28">
        <v>42.070463958959877</v>
      </c>
      <c r="J48" s="28">
        <v>1.343246033970187</v>
      </c>
      <c r="K48" s="28">
        <v>1.1896525553604809</v>
      </c>
      <c r="L48" s="28">
        <v>5.4906060720745931</v>
      </c>
      <c r="M48" s="28">
        <v>13.362729210868219</v>
      </c>
      <c r="N48" s="28">
        <v>9.0797071565808643E-2</v>
      </c>
      <c r="O48" s="28">
        <v>1.2055448213517539</v>
      </c>
      <c r="P48" s="28">
        <v>0.1990482701615516</v>
      </c>
      <c r="Q48" s="28">
        <v>0.27518655199648168</v>
      </c>
      <c r="R48" s="28" t="s">
        <v>126</v>
      </c>
      <c r="S48" s="28" t="s">
        <v>126</v>
      </c>
      <c r="T48" s="28">
        <v>1.9619393206262077</v>
      </c>
      <c r="U48" s="28">
        <v>1.8955488748424281</v>
      </c>
      <c r="V48" s="28">
        <v>5.7183544631707779</v>
      </c>
      <c r="W48" s="28">
        <v>20.777238196968739</v>
      </c>
    </row>
    <row r="49" spans="1:23" ht="15" thickBot="1" x14ac:dyDescent="0.4">
      <c r="A49" s="97" t="s">
        <v>91</v>
      </c>
      <c r="B49" s="97" t="s">
        <v>128</v>
      </c>
      <c r="C49" s="22" t="s">
        <v>14</v>
      </c>
      <c r="D49" s="24">
        <v>7006.4430236816406</v>
      </c>
      <c r="E49" s="25">
        <v>3902.5466156005859</v>
      </c>
      <c r="F49" s="25">
        <v>2734.362548828125</v>
      </c>
      <c r="G49" s="25">
        <v>1606.8970743815105</v>
      </c>
      <c r="H49" s="25" t="s">
        <v>124</v>
      </c>
      <c r="I49" s="25">
        <v>143.37436040242514</v>
      </c>
      <c r="J49" s="25">
        <v>31.939259250958763</v>
      </c>
      <c r="K49" s="25">
        <v>34.896691918373108</v>
      </c>
      <c r="L49" s="25">
        <v>74.022026062011719</v>
      </c>
      <c r="M49" s="25">
        <v>604.7410888671875</v>
      </c>
      <c r="N49" s="25">
        <v>0.16</v>
      </c>
      <c r="O49" s="25">
        <v>30.888678004344303</v>
      </c>
      <c r="P49" s="25" t="s">
        <v>156</v>
      </c>
      <c r="Q49" s="32" t="s">
        <v>156</v>
      </c>
      <c r="R49" s="25" t="s">
        <v>124</v>
      </c>
      <c r="S49" s="25" t="s">
        <v>124</v>
      </c>
      <c r="T49" s="25">
        <v>54.970750351746879</v>
      </c>
      <c r="U49" s="25">
        <v>55.086263517538704</v>
      </c>
      <c r="V49" s="25" t="s">
        <v>124</v>
      </c>
      <c r="W49" s="25">
        <v>5.9679012298583984</v>
      </c>
    </row>
    <row r="50" spans="1:23" ht="15" thickBot="1" x14ac:dyDescent="0.4">
      <c r="A50" s="97"/>
      <c r="B50" s="97"/>
      <c r="C50" s="22" t="s">
        <v>125</v>
      </c>
      <c r="D50" s="27">
        <v>108.02420648672326</v>
      </c>
      <c r="E50" s="28">
        <v>123.32206199054397</v>
      </c>
      <c r="F50" s="28">
        <v>45.212366157029891</v>
      </c>
      <c r="G50" s="28">
        <v>37.147099248960778</v>
      </c>
      <c r="H50" s="28" t="s">
        <v>126</v>
      </c>
      <c r="I50" s="28">
        <v>44.65931648175404</v>
      </c>
      <c r="J50" s="28">
        <v>0.85112923849326738</v>
      </c>
      <c r="K50" s="28">
        <v>1.7801696384260459</v>
      </c>
      <c r="L50" s="28">
        <v>1.2572357706329358</v>
      </c>
      <c r="M50" s="28">
        <v>53.744636147031443</v>
      </c>
      <c r="N50" s="28">
        <v>7.2730028153285442E-2</v>
      </c>
      <c r="O50" s="28">
        <v>2.0859089001213857</v>
      </c>
      <c r="P50" s="28" t="s">
        <v>126</v>
      </c>
      <c r="Q50" s="28" t="s">
        <v>126</v>
      </c>
      <c r="R50" s="28" t="s">
        <v>126</v>
      </c>
      <c r="S50" s="28" t="s">
        <v>126</v>
      </c>
      <c r="T50" s="28">
        <v>1.2637061786470662</v>
      </c>
      <c r="U50" s="28">
        <v>3.3514482062167388</v>
      </c>
      <c r="V50" s="28" t="s">
        <v>126</v>
      </c>
      <c r="W50" s="28">
        <v>0.57915240680865199</v>
      </c>
    </row>
    <row r="51" spans="1:23" ht="15" thickBot="1" x14ac:dyDescent="0.4">
      <c r="A51" s="97"/>
      <c r="B51" s="97" t="s">
        <v>129</v>
      </c>
      <c r="C51" s="23" t="s">
        <v>20</v>
      </c>
      <c r="D51" s="24">
        <v>7067.6280822753906</v>
      </c>
      <c r="E51" s="25">
        <v>4233.4218597412109</v>
      </c>
      <c r="F51" s="25">
        <v>2750.5375162760415</v>
      </c>
      <c r="G51" s="25">
        <v>1629.5154215494792</v>
      </c>
      <c r="H51" s="25" t="s">
        <v>124</v>
      </c>
      <c r="I51" s="25">
        <v>4215.3</v>
      </c>
      <c r="J51" s="25">
        <v>31.758900364240009</v>
      </c>
      <c r="K51" s="25">
        <v>51.347909569740295</v>
      </c>
      <c r="L51" s="25">
        <v>111.70916748046875</v>
      </c>
      <c r="M51" s="25">
        <v>3312.1712646484375</v>
      </c>
      <c r="N51" s="25">
        <v>0.7618520359198252</v>
      </c>
      <c r="O51" s="25">
        <v>89.970936864614487</v>
      </c>
      <c r="P51" s="25" t="s">
        <v>124</v>
      </c>
      <c r="Q51" s="25">
        <v>4.0999999999999996</v>
      </c>
      <c r="R51" s="25" t="s">
        <v>124</v>
      </c>
      <c r="S51" s="25">
        <v>1.8598750829696655</v>
      </c>
      <c r="T51" s="25">
        <v>55.129559377829231</v>
      </c>
      <c r="U51" s="25">
        <v>57.644538104534149</v>
      </c>
      <c r="V51" s="25">
        <v>12.65909735361735</v>
      </c>
      <c r="W51" s="25">
        <v>14.69</v>
      </c>
    </row>
    <row r="52" spans="1:23" ht="15" thickBot="1" x14ac:dyDescent="0.4">
      <c r="A52" s="97"/>
      <c r="B52" s="97"/>
      <c r="C52" s="23" t="s">
        <v>125</v>
      </c>
      <c r="D52" s="27">
        <v>40.238222037715175</v>
      </c>
      <c r="E52" s="28">
        <v>118.49140480955816</v>
      </c>
      <c r="F52" s="28">
        <v>116.72304657360746</v>
      </c>
      <c r="G52" s="28">
        <v>46.722841693682803</v>
      </c>
      <c r="H52" s="28" t="s">
        <v>126</v>
      </c>
      <c r="I52" s="28">
        <v>1481.0263321092252</v>
      </c>
      <c r="J52" s="28">
        <v>0.65680893841928856</v>
      </c>
      <c r="K52" s="28">
        <v>1.8422752557871664</v>
      </c>
      <c r="L52" s="28">
        <v>2.2497307854661073</v>
      </c>
      <c r="M52" s="28">
        <v>378.76012458775409</v>
      </c>
      <c r="N52" s="28">
        <v>8.7620728801640083E-2</v>
      </c>
      <c r="O52" s="28">
        <v>2.9852989896420872</v>
      </c>
      <c r="P52" s="28"/>
      <c r="Q52" s="28">
        <v>0.58168479818503438</v>
      </c>
      <c r="R52" s="28" t="s">
        <v>126</v>
      </c>
      <c r="S52" s="28">
        <v>0.76187543428017057</v>
      </c>
      <c r="T52" s="28">
        <v>1.5079401551922131</v>
      </c>
      <c r="U52" s="28">
        <v>0.80343923486664515</v>
      </c>
      <c r="V52" s="28">
        <v>2.7275801085205948</v>
      </c>
      <c r="W52" s="28">
        <v>1.6247854934756016</v>
      </c>
    </row>
    <row r="53" spans="1:23" ht="15" thickBot="1" x14ac:dyDescent="0.4">
      <c r="A53" s="97" t="s">
        <v>92</v>
      </c>
      <c r="B53" s="97" t="s">
        <v>128</v>
      </c>
      <c r="C53" s="22" t="s">
        <v>15</v>
      </c>
      <c r="D53" s="24">
        <v>6935.6030171712237</v>
      </c>
      <c r="E53" s="25">
        <v>4039.9477386474609</v>
      </c>
      <c r="F53" s="25">
        <v>2637.5850423177085</v>
      </c>
      <c r="G53" s="25">
        <v>1605.6428629557292</v>
      </c>
      <c r="H53" s="25" t="s">
        <v>124</v>
      </c>
      <c r="I53" s="25">
        <v>201.50692367553711</v>
      </c>
      <c r="J53" s="25">
        <v>29.076367100079853</v>
      </c>
      <c r="K53" s="25">
        <v>31.600117007891338</v>
      </c>
      <c r="L53" s="25">
        <v>87.206443786621094</v>
      </c>
      <c r="M53" s="25">
        <v>418.21441650390625</v>
      </c>
      <c r="N53" s="25">
        <v>0.39</v>
      </c>
      <c r="O53" s="25">
        <v>28.367586543162663</v>
      </c>
      <c r="P53" s="25" t="s">
        <v>124</v>
      </c>
      <c r="Q53" s="25" t="s">
        <v>124</v>
      </c>
      <c r="R53" s="25" t="s">
        <v>124</v>
      </c>
      <c r="S53" s="25">
        <v>0.35596549510955811</v>
      </c>
      <c r="T53" s="25">
        <v>55.314766744772591</v>
      </c>
      <c r="U53" s="25">
        <v>55.080229938030243</v>
      </c>
      <c r="V53" s="25" t="s">
        <v>124</v>
      </c>
      <c r="W53" s="25">
        <v>3.3</v>
      </c>
    </row>
    <row r="54" spans="1:23" ht="15" thickBot="1" x14ac:dyDescent="0.4">
      <c r="A54" s="97"/>
      <c r="B54" s="97"/>
      <c r="C54" s="22" t="s">
        <v>125</v>
      </c>
      <c r="D54" s="27">
        <v>132.72540778900756</v>
      </c>
      <c r="E54" s="28">
        <v>76.625668920102854</v>
      </c>
      <c r="F54" s="28">
        <v>102.95486158744616</v>
      </c>
      <c r="G54" s="28">
        <v>40.48116451054387</v>
      </c>
      <c r="H54" s="28" t="s">
        <v>126</v>
      </c>
      <c r="I54" s="28">
        <v>7.6365482578235007</v>
      </c>
      <c r="J54" s="28">
        <v>0.70920001176646019</v>
      </c>
      <c r="K54" s="28">
        <v>0.49626327074013543</v>
      </c>
      <c r="L54" s="28">
        <v>1.4275198246601601</v>
      </c>
      <c r="M54" s="28">
        <v>39.361809601058617</v>
      </c>
      <c r="N54" s="28">
        <v>7.3089622408607419E-2</v>
      </c>
      <c r="O54" s="28">
        <v>0.12558563202482925</v>
      </c>
      <c r="P54" s="28"/>
      <c r="Q54" s="28"/>
      <c r="R54" s="28" t="s">
        <v>126</v>
      </c>
      <c r="S54" s="28">
        <v>0.24191173871161803</v>
      </c>
      <c r="T54" s="28">
        <v>0.99045605112300472</v>
      </c>
      <c r="U54" s="28">
        <v>0.54641427464050896</v>
      </c>
      <c r="V54" s="28"/>
      <c r="W54" s="28">
        <v>2.2636770015859673</v>
      </c>
    </row>
    <row r="55" spans="1:23" ht="15" thickBot="1" x14ac:dyDescent="0.4">
      <c r="A55" s="97"/>
      <c r="B55" s="97" t="s">
        <v>129</v>
      </c>
      <c r="C55" s="23" t="s">
        <v>21</v>
      </c>
      <c r="D55" s="24">
        <v>7116.7189025878906</v>
      </c>
      <c r="E55" s="25">
        <v>4124.8819834391279</v>
      </c>
      <c r="F55" s="25">
        <v>2829.11328125</v>
      </c>
      <c r="G55" s="25">
        <v>1661.32275390625</v>
      </c>
      <c r="H55" s="25" t="s">
        <v>124</v>
      </c>
      <c r="I55" s="25">
        <v>101.44</v>
      </c>
      <c r="J55" s="25">
        <v>29.112734516461689</v>
      </c>
      <c r="K55" s="25">
        <v>55.547658562660217</v>
      </c>
      <c r="L55" s="25">
        <v>66.878150939941406</v>
      </c>
      <c r="M55" s="25">
        <v>660.83758544921875</v>
      </c>
      <c r="N55" s="25">
        <v>7.070291131734848</v>
      </c>
      <c r="O55" s="25">
        <v>106.73240384459496</v>
      </c>
      <c r="P55" s="25" t="s">
        <v>124</v>
      </c>
      <c r="Q55" s="25">
        <v>3.41</v>
      </c>
      <c r="R55" s="25" t="s">
        <v>124</v>
      </c>
      <c r="S55" s="25">
        <v>1.9269758462905884</v>
      </c>
      <c r="T55" s="25">
        <v>55.590742290019989</v>
      </c>
      <c r="U55" s="25">
        <v>57.420438627401985</v>
      </c>
      <c r="V55" s="25">
        <v>7.7765274047851563</v>
      </c>
      <c r="W55" s="25">
        <v>19.210303624471027</v>
      </c>
    </row>
    <row r="56" spans="1:23" ht="15" thickBot="1" x14ac:dyDescent="0.4">
      <c r="A56" s="97"/>
      <c r="B56" s="97"/>
      <c r="C56" s="23" t="s">
        <v>125</v>
      </c>
      <c r="D56" s="27">
        <v>130.05374989303655</v>
      </c>
      <c r="E56" s="28">
        <v>159.32332532530643</v>
      </c>
      <c r="F56" s="28">
        <v>139.10346948590728</v>
      </c>
      <c r="G56" s="28">
        <v>38.98423154391763</v>
      </c>
      <c r="H56" s="28" t="s">
        <v>126</v>
      </c>
      <c r="I56" s="28">
        <v>13.76710071888955</v>
      </c>
      <c r="J56" s="28">
        <v>0.66309126055535139</v>
      </c>
      <c r="K56" s="28">
        <v>1.7414988566276237</v>
      </c>
      <c r="L56" s="28">
        <v>9.0331578497396414</v>
      </c>
      <c r="M56" s="28">
        <v>49.843669941256394</v>
      </c>
      <c r="N56" s="28">
        <v>0.21154331872972221</v>
      </c>
      <c r="O56" s="28">
        <v>3.0638162050567974</v>
      </c>
      <c r="P56" s="28"/>
      <c r="Q56" s="28">
        <v>2.3025160516289497E-2</v>
      </c>
      <c r="R56" s="28" t="s">
        <v>126</v>
      </c>
      <c r="S56" s="28">
        <v>0.23937707994334295</v>
      </c>
      <c r="T56" s="28">
        <v>1.4887461557512556</v>
      </c>
      <c r="U56" s="28">
        <v>1.5012540192514248</v>
      </c>
      <c r="V56" s="28">
        <v>1.9615897051468323</v>
      </c>
      <c r="W56" s="28">
        <v>2.109492201439624</v>
      </c>
    </row>
    <row r="57" spans="1:23" ht="15" thickBot="1" x14ac:dyDescent="0.4">
      <c r="A57" s="97" t="s">
        <v>94</v>
      </c>
      <c r="B57" s="97" t="s">
        <v>128</v>
      </c>
      <c r="C57" s="22" t="s">
        <v>16</v>
      </c>
      <c r="D57" s="24">
        <v>6744.9680887858076</v>
      </c>
      <c r="E57" s="25">
        <v>4217.916814168294</v>
      </c>
      <c r="F57" s="25">
        <v>2791.5924479166665</v>
      </c>
      <c r="G57" s="25">
        <v>1593.9296875</v>
      </c>
      <c r="H57" s="25" t="s">
        <v>124</v>
      </c>
      <c r="I57" s="25">
        <v>66.790000000000006</v>
      </c>
      <c r="J57" s="25">
        <v>25.326909422874451</v>
      </c>
      <c r="K57" s="25">
        <v>29.040291746457417</v>
      </c>
      <c r="L57" s="25">
        <v>48.309000651041664</v>
      </c>
      <c r="M57" s="25">
        <v>416.65916951497394</v>
      </c>
      <c r="N57" s="25">
        <v>0.4</v>
      </c>
      <c r="O57" s="25">
        <v>56.711236089468002</v>
      </c>
      <c r="P57" s="25">
        <v>2.65</v>
      </c>
      <c r="Q57" s="25">
        <v>2.67</v>
      </c>
      <c r="R57" s="25" t="s">
        <v>124</v>
      </c>
      <c r="S57" s="25" t="s">
        <v>124</v>
      </c>
      <c r="T57" s="25">
        <v>53.972932994365692</v>
      </c>
      <c r="U57" s="25">
        <v>52.560331205526985</v>
      </c>
      <c r="V57" s="25">
        <v>5.1047239303588867</v>
      </c>
      <c r="W57" s="25">
        <v>11.89</v>
      </c>
    </row>
    <row r="58" spans="1:23" ht="15" thickBot="1" x14ac:dyDescent="0.4">
      <c r="A58" s="97"/>
      <c r="B58" s="97"/>
      <c r="C58" s="22" t="s">
        <v>125</v>
      </c>
      <c r="D58" s="27">
        <v>146.4141565707144</v>
      </c>
      <c r="E58" s="28">
        <v>320.07682897599159</v>
      </c>
      <c r="F58" s="28">
        <v>258.11209814561585</v>
      </c>
      <c r="G58" s="28">
        <v>59.925624670982266</v>
      </c>
      <c r="H58" s="28" t="s">
        <v>126</v>
      </c>
      <c r="I58" s="28">
        <v>9.8469875168629937</v>
      </c>
      <c r="J58" s="28">
        <v>0.90269240902653824</v>
      </c>
      <c r="K58" s="28">
        <v>0.38150344129089986</v>
      </c>
      <c r="L58" s="28">
        <v>1.9920622290127818</v>
      </c>
      <c r="M58" s="28">
        <v>36.955374967228707</v>
      </c>
      <c r="N58" s="28">
        <v>5.6112066282562663E-2</v>
      </c>
      <c r="O58" s="28">
        <v>0.59567773232267041</v>
      </c>
      <c r="P58" s="28">
        <v>0.35300324078476925</v>
      </c>
      <c r="Q58" s="28">
        <v>0.44299473510478837</v>
      </c>
      <c r="R58" s="28" t="s">
        <v>126</v>
      </c>
      <c r="S58" s="28" t="s">
        <v>126</v>
      </c>
      <c r="T58" s="28">
        <v>1.9393313179451277</v>
      </c>
      <c r="U58" s="28">
        <v>0.22881006594179809</v>
      </c>
      <c r="V58" s="28">
        <v>1.6527587394770074</v>
      </c>
      <c r="W58" s="28">
        <v>8.5644564671374859</v>
      </c>
    </row>
    <row r="59" spans="1:23" ht="15" thickBot="1" x14ac:dyDescent="0.4">
      <c r="A59" s="97"/>
      <c r="B59" s="97" t="s">
        <v>129</v>
      </c>
      <c r="C59" s="23" t="s">
        <v>22</v>
      </c>
      <c r="D59" s="24">
        <v>6690.1638895670576</v>
      </c>
      <c r="E59" s="25">
        <v>3967.1419118245444</v>
      </c>
      <c r="F59" s="25">
        <v>2916.91162109375</v>
      </c>
      <c r="G59" s="25">
        <v>1607.2899169921875</v>
      </c>
      <c r="H59" s="25" t="s">
        <v>124</v>
      </c>
      <c r="I59" s="25">
        <v>106.05180994669597</v>
      </c>
      <c r="J59" s="25">
        <v>25.391717314720154</v>
      </c>
      <c r="K59" s="25">
        <v>33.208217899004616</v>
      </c>
      <c r="L59" s="25">
        <v>29.813925743103027</v>
      </c>
      <c r="M59" s="25">
        <v>552.35225423177087</v>
      </c>
      <c r="N59" s="25">
        <v>0.87107077240943909</v>
      </c>
      <c r="O59" s="25">
        <v>76.149879227081939</v>
      </c>
      <c r="P59" s="25" t="s">
        <v>124</v>
      </c>
      <c r="Q59" s="25">
        <v>2.65</v>
      </c>
      <c r="R59" s="25" t="s">
        <v>124</v>
      </c>
      <c r="S59" s="25" t="s">
        <v>124</v>
      </c>
      <c r="T59" s="25">
        <v>53.417159577210747</v>
      </c>
      <c r="U59" s="25">
        <v>56.200338224569954</v>
      </c>
      <c r="V59" s="25" t="s">
        <v>124</v>
      </c>
      <c r="W59" s="25">
        <v>18.568069458007813</v>
      </c>
    </row>
    <row r="60" spans="1:23" ht="15" thickBot="1" x14ac:dyDescent="0.4">
      <c r="A60" s="97"/>
      <c r="B60" s="97"/>
      <c r="C60" s="23" t="s">
        <v>125</v>
      </c>
      <c r="D60" s="30">
        <v>349.87484317783043</v>
      </c>
      <c r="E60" s="31">
        <v>318.54736499473671</v>
      </c>
      <c r="F60" s="31">
        <v>504.22445159533851</v>
      </c>
      <c r="G60" s="31">
        <v>123.28362314345463</v>
      </c>
      <c r="H60" s="28" t="s">
        <v>126</v>
      </c>
      <c r="I60" s="31">
        <v>19.632044477098614</v>
      </c>
      <c r="J60" s="31">
        <v>1.7278170806722954</v>
      </c>
      <c r="K60" s="28">
        <v>0.7121607531307057</v>
      </c>
      <c r="L60" s="28">
        <v>6.0809783232322951</v>
      </c>
      <c r="M60" s="28">
        <v>11.010238996681705</v>
      </c>
      <c r="N60" s="28">
        <v>8.8483651590478871E-2</v>
      </c>
      <c r="O60" s="28">
        <v>1.1437116385796675</v>
      </c>
      <c r="P60" s="28"/>
      <c r="Q60" s="28">
        <v>0.32702768142706345</v>
      </c>
      <c r="R60" s="28" t="s">
        <v>126</v>
      </c>
      <c r="S60" s="28" t="s">
        <v>126</v>
      </c>
      <c r="T60" s="31">
        <v>3.9288642705016481</v>
      </c>
      <c r="U60" s="28">
        <v>0.70599530710236591</v>
      </c>
      <c r="V60" s="28" t="s">
        <v>126</v>
      </c>
      <c r="W60" s="28">
        <v>3.0951793059426054</v>
      </c>
    </row>
    <row r="61" spans="1:23" ht="15" thickBot="1" x14ac:dyDescent="0.4">
      <c r="A61" s="97" t="s">
        <v>96</v>
      </c>
      <c r="B61" s="97" t="s">
        <v>128</v>
      </c>
      <c r="C61" s="22" t="s">
        <v>17</v>
      </c>
      <c r="D61" s="24">
        <v>6752.6663309733076</v>
      </c>
      <c r="E61" s="25">
        <v>4115.6061045328779</v>
      </c>
      <c r="F61" s="25">
        <v>2882.0558268229165</v>
      </c>
      <c r="G61" s="25">
        <v>1577.3275960286458</v>
      </c>
      <c r="H61" s="25" t="s">
        <v>124</v>
      </c>
      <c r="I61" s="25">
        <v>56.75</v>
      </c>
      <c r="J61" s="25">
        <v>24.288542469342548</v>
      </c>
      <c r="K61" s="25">
        <v>26.903475085894268</v>
      </c>
      <c r="L61" s="25">
        <v>20.435727119445801</v>
      </c>
      <c r="M61" s="25">
        <v>256.47462463378906</v>
      </c>
      <c r="N61" s="25">
        <v>0.3</v>
      </c>
      <c r="O61" s="25">
        <v>33.528545151154198</v>
      </c>
      <c r="P61" s="25" t="s">
        <v>124</v>
      </c>
      <c r="Q61" s="25" t="s">
        <v>124</v>
      </c>
      <c r="R61" s="25" t="s">
        <v>124</v>
      </c>
      <c r="S61" s="25" t="s">
        <v>124</v>
      </c>
      <c r="T61" s="25">
        <v>52.561525523662567</v>
      </c>
      <c r="U61" s="25">
        <v>51.562888324260712</v>
      </c>
      <c r="V61" s="25" t="s">
        <v>124</v>
      </c>
      <c r="W61" s="25">
        <v>2.6411509513854901</v>
      </c>
    </row>
    <row r="62" spans="1:23" ht="15" thickBot="1" x14ac:dyDescent="0.4">
      <c r="A62" s="97"/>
      <c r="B62" s="97"/>
      <c r="C62" s="22" t="s">
        <v>125</v>
      </c>
      <c r="D62" s="27">
        <v>139.69059258662071</v>
      </c>
      <c r="E62" s="28">
        <v>208.32744355583503</v>
      </c>
      <c r="F62" s="28">
        <v>203.12652110254069</v>
      </c>
      <c r="G62" s="28">
        <v>22.161207323315779</v>
      </c>
      <c r="H62" s="28" t="s">
        <v>126</v>
      </c>
      <c r="I62" s="28">
        <v>18.893095739896097</v>
      </c>
      <c r="J62" s="28">
        <v>0.42665445534444879</v>
      </c>
      <c r="K62" s="28">
        <v>0.425945886773131</v>
      </c>
      <c r="L62" s="28">
        <v>1.1231656339954175</v>
      </c>
      <c r="M62" s="28">
        <v>3.7443125347163022</v>
      </c>
      <c r="N62" s="28">
        <v>0.10836927510099105</v>
      </c>
      <c r="O62" s="28">
        <v>0.67738869114098632</v>
      </c>
      <c r="P62" s="28"/>
      <c r="Q62" s="28"/>
      <c r="R62" s="28" t="s">
        <v>126</v>
      </c>
      <c r="S62" s="28" t="s">
        <v>126</v>
      </c>
      <c r="T62" s="28">
        <v>0.93958550440929256</v>
      </c>
      <c r="U62" s="28">
        <v>0.85304761993603084</v>
      </c>
      <c r="V62" s="28" t="s">
        <v>126</v>
      </c>
      <c r="W62" s="28">
        <v>0.32823937925113017</v>
      </c>
    </row>
    <row r="63" spans="1:23" ht="15" thickBot="1" x14ac:dyDescent="0.4">
      <c r="A63" s="97"/>
      <c r="B63" s="97" t="s">
        <v>129</v>
      </c>
      <c r="C63" s="23" t="s">
        <v>23</v>
      </c>
      <c r="D63" s="24">
        <v>6918.7695210774737</v>
      </c>
      <c r="E63" s="25">
        <v>4302.831853230794</v>
      </c>
      <c r="F63" s="25">
        <v>3216.7491861979165</v>
      </c>
      <c r="G63" s="25">
        <v>1639.4673665364583</v>
      </c>
      <c r="H63" s="25" t="s">
        <v>124</v>
      </c>
      <c r="I63" s="25">
        <v>60.45</v>
      </c>
      <c r="J63" s="25">
        <v>24.0953293244044</v>
      </c>
      <c r="K63" s="25">
        <v>29.473724643389385</v>
      </c>
      <c r="L63" s="25">
        <v>48.507466634114586</v>
      </c>
      <c r="M63" s="25">
        <v>399.7119140625</v>
      </c>
      <c r="N63" s="25">
        <v>0.23</v>
      </c>
      <c r="O63" s="25">
        <v>56.784520238637924</v>
      </c>
      <c r="P63" s="25" t="s">
        <v>124</v>
      </c>
      <c r="Q63" s="25">
        <v>2.92</v>
      </c>
      <c r="R63" s="25" t="s">
        <v>124</v>
      </c>
      <c r="S63" s="25" t="s">
        <v>124</v>
      </c>
      <c r="T63" s="25">
        <v>54.188333690166473</v>
      </c>
      <c r="U63" s="25">
        <v>52.398713926474251</v>
      </c>
      <c r="V63" s="25">
        <v>1.4044632911682129</v>
      </c>
      <c r="W63" s="25">
        <v>13.28</v>
      </c>
    </row>
    <row r="64" spans="1:23" ht="15" thickBot="1" x14ac:dyDescent="0.4">
      <c r="A64" s="97"/>
      <c r="B64" s="97"/>
      <c r="C64" s="23" t="s">
        <v>125</v>
      </c>
      <c r="D64" s="27">
        <v>224.20249582032397</v>
      </c>
      <c r="E64" s="28">
        <v>235.8181772444573</v>
      </c>
      <c r="F64" s="28">
        <v>355.39570513158202</v>
      </c>
      <c r="G64" s="28">
        <v>65.839969838083263</v>
      </c>
      <c r="H64" s="28" t="s">
        <v>126</v>
      </c>
      <c r="I64" s="28">
        <v>8.9126635462864119</v>
      </c>
      <c r="J64" s="28">
        <v>0.95257955013879614</v>
      </c>
      <c r="K64" s="28">
        <v>0.52157035356811121</v>
      </c>
      <c r="L64" s="28">
        <v>6.2201315033884583</v>
      </c>
      <c r="M64" s="28">
        <v>26.427209597581538</v>
      </c>
      <c r="N64" s="28">
        <v>6.5698573645753072E-2</v>
      </c>
      <c r="O64" s="28">
        <v>1.3117688712243314</v>
      </c>
      <c r="P64" s="28"/>
      <c r="Q64" s="28">
        <v>0.29746060713536143</v>
      </c>
      <c r="R64" s="28" t="s">
        <v>126</v>
      </c>
      <c r="S64" s="28" t="s">
        <v>126</v>
      </c>
      <c r="T64" s="28">
        <v>1.9816578823066664</v>
      </c>
      <c r="U64" s="28">
        <v>1.0374922760724352</v>
      </c>
      <c r="V64" s="28">
        <v>1.8542344582371884</v>
      </c>
      <c r="W64" s="28">
        <v>7.8984657463999488</v>
      </c>
    </row>
    <row r="65" spans="1:23" ht="15" thickBot="1" x14ac:dyDescent="0.4">
      <c r="A65" s="97" t="s">
        <v>98</v>
      </c>
      <c r="B65" s="97" t="s">
        <v>128</v>
      </c>
      <c r="C65" s="22" t="s">
        <v>18</v>
      </c>
      <c r="D65" s="24">
        <v>6745.7312723795576</v>
      </c>
      <c r="E65" s="25">
        <v>4181.2153167724609</v>
      </c>
      <c r="F65" s="25">
        <v>3002.3707682291665</v>
      </c>
      <c r="G65" s="25">
        <v>1577.8015950520833</v>
      </c>
      <c r="H65" s="25" t="s">
        <v>124</v>
      </c>
      <c r="I65" s="25">
        <v>149.5</v>
      </c>
      <c r="J65" s="25">
        <v>24.405760486920673</v>
      </c>
      <c r="K65" s="25">
        <v>25.808307925860088</v>
      </c>
      <c r="L65" s="25">
        <v>18.589920679728191</v>
      </c>
      <c r="M65" s="25">
        <v>236.76270548502603</v>
      </c>
      <c r="N65" s="25">
        <v>0.20371285080909729</v>
      </c>
      <c r="O65" s="25">
        <v>22.717550685008366</v>
      </c>
      <c r="P65" s="25">
        <v>2.44</v>
      </c>
      <c r="Q65" s="25">
        <v>2.7</v>
      </c>
      <c r="R65" s="25" t="s">
        <v>124</v>
      </c>
      <c r="S65" s="25">
        <v>0.19344055652618408</v>
      </c>
      <c r="T65" s="25">
        <v>51.998801728089653</v>
      </c>
      <c r="U65" s="25">
        <v>52.226606229941048</v>
      </c>
      <c r="V65" s="25">
        <v>3.3343935012817298</v>
      </c>
      <c r="W65" s="25">
        <v>3.8655910491943359</v>
      </c>
    </row>
    <row r="66" spans="1:23" ht="15" thickBot="1" x14ac:dyDescent="0.4">
      <c r="A66" s="97"/>
      <c r="B66" s="97"/>
      <c r="C66" s="22" t="s">
        <v>125</v>
      </c>
      <c r="D66" s="27">
        <v>234.54999387465296</v>
      </c>
      <c r="E66" s="28">
        <v>195.01406141004878</v>
      </c>
      <c r="F66" s="28">
        <v>303.11168836155286</v>
      </c>
      <c r="G66" s="28">
        <v>89.900995917815507</v>
      </c>
      <c r="H66" s="28" t="s">
        <v>126</v>
      </c>
      <c r="I66" s="28">
        <v>41.072007903711793</v>
      </c>
      <c r="J66" s="28">
        <v>1.277379496889417</v>
      </c>
      <c r="K66" s="28">
        <v>0.6913198776048981</v>
      </c>
      <c r="L66" s="28">
        <v>1.976370580103918</v>
      </c>
      <c r="M66" s="28">
        <v>16.194141767200858</v>
      </c>
      <c r="N66" s="28">
        <v>0.11180432860358819</v>
      </c>
      <c r="O66" s="28">
        <v>0.42905232474520422</v>
      </c>
      <c r="P66" s="28">
        <v>0.25266509753136496</v>
      </c>
      <c r="Q66" s="28">
        <v>0.37489563131239084</v>
      </c>
      <c r="R66" s="28" t="s">
        <v>126</v>
      </c>
      <c r="S66" s="28">
        <v>0.24940281928463157</v>
      </c>
      <c r="T66" s="28">
        <v>2.8222949847682806</v>
      </c>
      <c r="U66" s="28">
        <v>1.6202733679846455</v>
      </c>
      <c r="V66" s="28">
        <v>2.5302035859225627</v>
      </c>
      <c r="W66" s="28">
        <v>0.34519321882160314</v>
      </c>
    </row>
    <row r="67" spans="1:23" ht="15" thickBot="1" x14ac:dyDescent="0.4">
      <c r="A67" s="97"/>
      <c r="B67" s="97" t="s">
        <v>129</v>
      </c>
      <c r="C67" s="23" t="s">
        <v>24</v>
      </c>
      <c r="D67" s="33">
        <v>6808.5730692545576</v>
      </c>
      <c r="E67" s="34">
        <v>4104.471989949544</v>
      </c>
      <c r="F67" s="34">
        <v>3136.163330078125</v>
      </c>
      <c r="G67" s="34">
        <v>1599.9298502604167</v>
      </c>
      <c r="H67" s="25" t="s">
        <v>124</v>
      </c>
      <c r="I67" s="34">
        <v>86.47</v>
      </c>
      <c r="J67" s="34">
        <v>24.959909478823345</v>
      </c>
      <c r="K67" s="25">
        <v>28.01871645450592</v>
      </c>
      <c r="L67" s="34">
        <v>32.31663703918457</v>
      </c>
      <c r="M67" s="25">
        <v>285.90233357747394</v>
      </c>
      <c r="N67" s="25">
        <v>0.3267035186290741</v>
      </c>
      <c r="O67" s="25">
        <v>31.557044754425686</v>
      </c>
      <c r="P67" s="25">
        <v>2.86</v>
      </c>
      <c r="Q67" s="25">
        <v>4.66</v>
      </c>
      <c r="R67" s="25" t="s">
        <v>124</v>
      </c>
      <c r="S67" s="25" t="s">
        <v>124</v>
      </c>
      <c r="T67" s="34">
        <v>52.861958364645638</v>
      </c>
      <c r="U67" s="25">
        <v>53.836596667766571</v>
      </c>
      <c r="V67" s="25" t="s">
        <v>124</v>
      </c>
      <c r="W67" s="25">
        <v>7.7292594909667969</v>
      </c>
    </row>
    <row r="68" spans="1:23" ht="15" thickBot="1" x14ac:dyDescent="0.4">
      <c r="A68" s="97"/>
      <c r="B68" s="97"/>
      <c r="C68" s="23" t="s">
        <v>125</v>
      </c>
      <c r="D68" s="27">
        <v>84.69203927609783</v>
      </c>
      <c r="E68" s="28">
        <v>134.17118757950837</v>
      </c>
      <c r="F68" s="28">
        <v>271.35024074454054</v>
      </c>
      <c r="G68" s="28">
        <v>45.755251831254341</v>
      </c>
      <c r="H68" s="28" t="s">
        <v>126</v>
      </c>
      <c r="I68" s="28">
        <v>9.0968434719764346</v>
      </c>
      <c r="J68" s="28">
        <v>0.74239678766908357</v>
      </c>
      <c r="K68" s="28">
        <v>0.47016335806203075</v>
      </c>
      <c r="L68" s="28">
        <v>4.7325772333963547</v>
      </c>
      <c r="M68" s="28">
        <v>18.361922428389871</v>
      </c>
      <c r="N68" s="28">
        <v>9.4176040394282165E-2</v>
      </c>
      <c r="O68" s="28">
        <v>0.8863084721299842</v>
      </c>
      <c r="P68" s="28">
        <v>0.33190671084084811</v>
      </c>
      <c r="Q68" s="28">
        <v>0.83920141074066312</v>
      </c>
      <c r="R68" s="28" t="s">
        <v>126</v>
      </c>
      <c r="S68" s="28" t="s">
        <v>126</v>
      </c>
      <c r="T68" s="28">
        <v>1.6413730180242254</v>
      </c>
      <c r="U68" s="28">
        <v>0.88271079198346536</v>
      </c>
      <c r="V68" s="28" t="s">
        <v>126</v>
      </c>
      <c r="W68" s="28">
        <v>0.55536385287903645</v>
      </c>
    </row>
    <row r="71" spans="1:23" ht="15" thickBot="1" x14ac:dyDescent="0.4"/>
    <row r="72" spans="1:23" ht="26.5" thickBot="1" x14ac:dyDescent="0.65">
      <c r="A72" s="99" t="s">
        <v>136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</row>
    <row r="73" spans="1:23" ht="15" thickBot="1" x14ac:dyDescent="0.4">
      <c r="A73" s="105" t="s">
        <v>85</v>
      </c>
      <c r="B73" s="105" t="s">
        <v>127</v>
      </c>
      <c r="C73" s="112" t="s">
        <v>133</v>
      </c>
      <c r="D73" s="4" t="s">
        <v>109</v>
      </c>
      <c r="E73" s="4" t="s">
        <v>109</v>
      </c>
      <c r="F73" s="4" t="s">
        <v>109</v>
      </c>
      <c r="G73" s="4" t="s">
        <v>109</v>
      </c>
      <c r="H73" s="4" t="s">
        <v>109</v>
      </c>
      <c r="I73" s="5" t="s">
        <v>110</v>
      </c>
      <c r="J73" s="4" t="s">
        <v>109</v>
      </c>
      <c r="K73" s="5" t="s">
        <v>110</v>
      </c>
      <c r="L73" s="4" t="s">
        <v>109</v>
      </c>
      <c r="M73" s="5" t="s">
        <v>110</v>
      </c>
      <c r="N73" s="4" t="s">
        <v>109</v>
      </c>
      <c r="O73" s="5" t="s">
        <v>110</v>
      </c>
      <c r="P73" s="4" t="s">
        <v>109</v>
      </c>
      <c r="Q73" s="5" t="s">
        <v>110</v>
      </c>
      <c r="R73" s="4" t="s">
        <v>109</v>
      </c>
      <c r="S73" s="5" t="s">
        <v>110</v>
      </c>
      <c r="T73" s="4" t="s">
        <v>109</v>
      </c>
      <c r="U73" s="5" t="s">
        <v>110</v>
      </c>
      <c r="V73" s="4" t="s">
        <v>109</v>
      </c>
      <c r="W73" s="5" t="s">
        <v>110</v>
      </c>
    </row>
    <row r="74" spans="1:23" ht="15" customHeight="1" thickBot="1" x14ac:dyDescent="0.4">
      <c r="A74" s="106"/>
      <c r="B74" s="106"/>
      <c r="C74" s="113"/>
      <c r="D74" s="17" t="s">
        <v>111</v>
      </c>
      <c r="E74" s="18" t="s">
        <v>112</v>
      </c>
      <c r="F74" s="57" t="s">
        <v>113</v>
      </c>
      <c r="G74" s="18" t="s">
        <v>114</v>
      </c>
      <c r="H74" s="71" t="s">
        <v>115</v>
      </c>
      <c r="I74" s="72"/>
      <c r="J74" s="73" t="s">
        <v>116</v>
      </c>
      <c r="K74" s="74"/>
      <c r="L74" s="73" t="s">
        <v>117</v>
      </c>
      <c r="M74" s="74"/>
      <c r="N74" s="71" t="s">
        <v>118</v>
      </c>
      <c r="O74" s="72"/>
      <c r="P74" s="71" t="s">
        <v>119</v>
      </c>
      <c r="Q74" s="72"/>
      <c r="R74" s="71" t="s">
        <v>120</v>
      </c>
      <c r="S74" s="72"/>
      <c r="T74" s="73" t="s">
        <v>121</v>
      </c>
      <c r="U74" s="74"/>
      <c r="V74" s="71" t="s">
        <v>122</v>
      </c>
      <c r="W74" s="72"/>
    </row>
    <row r="75" spans="1:23" ht="15" thickBot="1" x14ac:dyDescent="0.4">
      <c r="A75" s="106"/>
      <c r="B75" s="106"/>
      <c r="C75" s="105"/>
      <c r="D75" s="53" t="s">
        <v>123</v>
      </c>
      <c r="E75" s="21" t="s">
        <v>123</v>
      </c>
      <c r="F75" s="21" t="s">
        <v>123</v>
      </c>
      <c r="G75" s="21" t="s">
        <v>123</v>
      </c>
      <c r="H75" s="93" t="s">
        <v>123</v>
      </c>
      <c r="I75" s="94"/>
      <c r="J75" s="93" t="s">
        <v>123</v>
      </c>
      <c r="K75" s="94"/>
      <c r="L75" s="93" t="s">
        <v>123</v>
      </c>
      <c r="M75" s="94"/>
      <c r="N75" s="93" t="s">
        <v>123</v>
      </c>
      <c r="O75" s="94"/>
      <c r="P75" s="93" t="s">
        <v>123</v>
      </c>
      <c r="Q75" s="94"/>
      <c r="R75" s="93" t="s">
        <v>123</v>
      </c>
      <c r="S75" s="94"/>
      <c r="T75" s="93" t="s">
        <v>123</v>
      </c>
      <c r="U75" s="94"/>
      <c r="V75" s="95" t="s">
        <v>123</v>
      </c>
      <c r="W75" s="96"/>
    </row>
    <row r="76" spans="1:23" ht="15" thickBot="1" x14ac:dyDescent="0.4">
      <c r="A76" s="98" t="s">
        <v>87</v>
      </c>
      <c r="B76" s="98" t="s">
        <v>128</v>
      </c>
      <c r="C76" s="35" t="s">
        <v>137</v>
      </c>
      <c r="D76" s="24">
        <v>5167.5901041666666</v>
      </c>
      <c r="E76" s="25">
        <v>3980.1307421875003</v>
      </c>
      <c r="F76" s="25" t="s">
        <v>156</v>
      </c>
      <c r="G76" s="25">
        <v>1318.0810546875</v>
      </c>
      <c r="H76" s="25" t="s">
        <v>156</v>
      </c>
      <c r="I76" s="26" t="s">
        <v>156</v>
      </c>
      <c r="J76" s="25" t="s">
        <v>156</v>
      </c>
      <c r="K76" s="26" t="s">
        <v>156</v>
      </c>
      <c r="L76" s="25">
        <v>248.81114959716797</v>
      </c>
      <c r="M76" s="26">
        <v>328.60982259114581</v>
      </c>
      <c r="N76" s="25">
        <v>10.376572812398274</v>
      </c>
      <c r="O76" s="26">
        <v>12.232282206217448</v>
      </c>
      <c r="P76" s="25" t="s">
        <v>156</v>
      </c>
      <c r="Q76" s="26" t="s">
        <v>124</v>
      </c>
      <c r="R76" s="25">
        <v>1.786857633590698</v>
      </c>
      <c r="S76" s="26">
        <v>12.457803516387939</v>
      </c>
      <c r="T76" s="25">
        <v>41.289493789672854</v>
      </c>
      <c r="U76" s="26">
        <v>41.242829233805338</v>
      </c>
      <c r="V76" s="25" t="s">
        <v>156</v>
      </c>
      <c r="W76" s="26" t="s">
        <v>124</v>
      </c>
    </row>
    <row r="77" spans="1:23" ht="15" thickBot="1" x14ac:dyDescent="0.4">
      <c r="A77" s="98"/>
      <c r="B77" s="98"/>
      <c r="C77" s="35" t="s">
        <v>125</v>
      </c>
      <c r="D77" s="27">
        <v>708.86199199012651</v>
      </c>
      <c r="E77" s="28">
        <v>198.10152133846827</v>
      </c>
      <c r="F77" s="28" t="s">
        <v>126</v>
      </c>
      <c r="G77" s="28">
        <v>30.071220499454267</v>
      </c>
      <c r="H77" s="28" t="s">
        <v>126</v>
      </c>
      <c r="I77" s="29" t="s">
        <v>126</v>
      </c>
      <c r="J77" s="28" t="s">
        <v>126</v>
      </c>
      <c r="K77" s="29" t="s">
        <v>126</v>
      </c>
      <c r="L77" s="28">
        <v>16.980672597323146</v>
      </c>
      <c r="M77" s="29">
        <v>22.637566361886204</v>
      </c>
      <c r="N77" s="28">
        <v>0.66098565229465556</v>
      </c>
      <c r="O77" s="29">
        <v>0.84805381814195524</v>
      </c>
      <c r="P77" s="28" t="s">
        <v>126</v>
      </c>
      <c r="Q77" s="28" t="s">
        <v>126</v>
      </c>
      <c r="R77" s="28">
        <v>0.28474671148871944</v>
      </c>
      <c r="S77" s="29">
        <v>0.74879866220465774</v>
      </c>
      <c r="T77" s="28">
        <v>0.48475412676249913</v>
      </c>
      <c r="U77" s="29">
        <v>2.6253639701089284</v>
      </c>
      <c r="V77" s="28" t="s">
        <v>126</v>
      </c>
      <c r="W77" s="28" t="s">
        <v>126</v>
      </c>
    </row>
    <row r="78" spans="1:23" ht="15" thickBot="1" x14ac:dyDescent="0.4">
      <c r="A78" s="98"/>
      <c r="B78" s="98" t="s">
        <v>129</v>
      </c>
      <c r="C78" s="36" t="s">
        <v>138</v>
      </c>
      <c r="D78" s="24">
        <v>5029.5201171874996</v>
      </c>
      <c r="E78" s="25">
        <v>3972.8395638020834</v>
      </c>
      <c r="F78" s="25">
        <v>2225.9457194010415</v>
      </c>
      <c r="G78" s="25">
        <v>1337.2342122395833</v>
      </c>
      <c r="H78" s="25">
        <v>98.87</v>
      </c>
      <c r="I78" s="26">
        <v>216.96</v>
      </c>
      <c r="J78" s="25">
        <v>33.117465159098309</v>
      </c>
      <c r="K78" s="26">
        <v>32.676356455485028</v>
      </c>
      <c r="L78" s="25">
        <v>206.61980183919272</v>
      </c>
      <c r="M78" s="26">
        <v>468.07769775390625</v>
      </c>
      <c r="N78" s="25">
        <v>4.9425265439351405</v>
      </c>
      <c r="O78" s="26">
        <v>16.413100446065268</v>
      </c>
      <c r="P78" s="25" t="s">
        <v>124</v>
      </c>
      <c r="Q78" s="26" t="s">
        <v>124</v>
      </c>
      <c r="R78" s="25" t="s">
        <v>124</v>
      </c>
      <c r="S78" s="26">
        <v>8.9576831150054925</v>
      </c>
      <c r="T78" s="25">
        <v>43.121782531738283</v>
      </c>
      <c r="U78" s="26">
        <v>42.288717498779299</v>
      </c>
      <c r="V78" s="25" t="s">
        <v>124</v>
      </c>
      <c r="W78" s="26" t="s">
        <v>124</v>
      </c>
    </row>
    <row r="79" spans="1:23" ht="15" thickBot="1" x14ac:dyDescent="0.4">
      <c r="A79" s="98"/>
      <c r="B79" s="98"/>
      <c r="C79" s="36" t="s">
        <v>125</v>
      </c>
      <c r="D79" s="27">
        <v>140.99416714081718</v>
      </c>
      <c r="E79" s="28">
        <v>78.997484430052381</v>
      </c>
      <c r="F79" s="28">
        <v>174.09643702047396</v>
      </c>
      <c r="G79" s="28">
        <v>49.735909972251598</v>
      </c>
      <c r="H79" s="28">
        <v>17.510000000000002</v>
      </c>
      <c r="I79" s="29">
        <v>15.97</v>
      </c>
      <c r="J79" s="28">
        <v>1.3889149901893008</v>
      </c>
      <c r="K79" s="29">
        <v>0.77688400712883465</v>
      </c>
      <c r="L79" s="28">
        <v>17.984150788276157</v>
      </c>
      <c r="M79" s="29">
        <v>48.168676071419924</v>
      </c>
      <c r="N79" s="28">
        <v>0.39095764433102748</v>
      </c>
      <c r="O79" s="29">
        <v>2.545955669739409</v>
      </c>
      <c r="P79" s="28" t="s">
        <v>126</v>
      </c>
      <c r="Q79" s="28" t="s">
        <v>126</v>
      </c>
      <c r="R79" s="28"/>
      <c r="S79" s="29">
        <v>6.2625305171969456</v>
      </c>
      <c r="T79" s="28">
        <v>1.4717592668648973</v>
      </c>
      <c r="U79" s="29">
        <v>0.89697355059705908</v>
      </c>
      <c r="V79" s="28" t="s">
        <v>126</v>
      </c>
      <c r="W79" s="28" t="s">
        <v>126</v>
      </c>
    </row>
    <row r="80" spans="1:23" ht="15" thickBot="1" x14ac:dyDescent="0.4">
      <c r="A80" s="98" t="s">
        <v>89</v>
      </c>
      <c r="B80" s="98" t="s">
        <v>128</v>
      </c>
      <c r="C80" s="35" t="s">
        <v>25</v>
      </c>
      <c r="D80" s="24">
        <v>4928.3977213541666</v>
      </c>
      <c r="E80" s="25">
        <v>3568.7253059895834</v>
      </c>
      <c r="F80" s="25" t="s">
        <v>156</v>
      </c>
      <c r="G80" s="25">
        <v>1285.7875162760417</v>
      </c>
      <c r="H80" s="25">
        <v>150.51</v>
      </c>
      <c r="I80" s="26">
        <v>120.77</v>
      </c>
      <c r="J80" s="25">
        <v>32.871131083170575</v>
      </c>
      <c r="K80" s="26">
        <v>28.383499603271485</v>
      </c>
      <c r="L80" s="25">
        <v>189.81968688964844</v>
      </c>
      <c r="M80" s="26">
        <v>202.16106669108072</v>
      </c>
      <c r="N80" s="25">
        <v>8.640802586873372</v>
      </c>
      <c r="O80" s="26">
        <v>10.126459960937501</v>
      </c>
      <c r="P80" s="25" t="s">
        <v>124</v>
      </c>
      <c r="Q80" s="26" t="s">
        <v>124</v>
      </c>
      <c r="R80" s="25">
        <v>1.5025174903869629</v>
      </c>
      <c r="S80" s="26">
        <v>0.71174839019775371</v>
      </c>
      <c r="T80" s="25">
        <v>39.957525482177736</v>
      </c>
      <c r="U80" s="26">
        <v>38.65597366333008</v>
      </c>
      <c r="V80" s="25" t="s">
        <v>156</v>
      </c>
      <c r="W80" s="26" t="s">
        <v>124</v>
      </c>
    </row>
    <row r="81" spans="1:23" ht="15" thickBot="1" x14ac:dyDescent="0.4">
      <c r="A81" s="98"/>
      <c r="B81" s="98"/>
      <c r="C81" s="35" t="s">
        <v>125</v>
      </c>
      <c r="D81" s="27">
        <v>165.47321127029454</v>
      </c>
      <c r="E81" s="28">
        <v>54.682122326901116</v>
      </c>
      <c r="F81" s="28" t="s">
        <v>126</v>
      </c>
      <c r="G81" s="28">
        <v>55.768451993157015</v>
      </c>
      <c r="H81" s="28">
        <v>16.18</v>
      </c>
      <c r="I81" s="29">
        <v>17.09</v>
      </c>
      <c r="J81" s="28">
        <v>1.2016453990414897</v>
      </c>
      <c r="K81" s="29">
        <v>0.65135668159257865</v>
      </c>
      <c r="L81" s="28">
        <v>17.482252802141534</v>
      </c>
      <c r="M81" s="29">
        <v>0.92282840777082076</v>
      </c>
      <c r="N81" s="28">
        <v>0.5341628125980511</v>
      </c>
      <c r="O81" s="29">
        <v>0.24435882969448575</v>
      </c>
      <c r="P81" s="28" t="s">
        <v>126</v>
      </c>
      <c r="Q81" s="28" t="s">
        <v>126</v>
      </c>
      <c r="R81" s="28">
        <v>0.29184508716447732</v>
      </c>
      <c r="S81" s="29">
        <v>0.13126786808830637</v>
      </c>
      <c r="T81" s="28">
        <v>1.5076795404101879</v>
      </c>
      <c r="U81" s="29">
        <v>0.44660137164252611</v>
      </c>
      <c r="V81" s="28" t="s">
        <v>126</v>
      </c>
      <c r="W81" s="28" t="s">
        <v>126</v>
      </c>
    </row>
    <row r="82" spans="1:23" ht="15" thickBot="1" x14ac:dyDescent="0.4">
      <c r="A82" s="98"/>
      <c r="B82" s="98" t="s">
        <v>129</v>
      </c>
      <c r="C82" s="36" t="s">
        <v>31</v>
      </c>
      <c r="D82" s="24">
        <v>4852.3207356770827</v>
      </c>
      <c r="E82" s="25" t="s">
        <v>156</v>
      </c>
      <c r="F82" s="25" t="s">
        <v>156</v>
      </c>
      <c r="G82" s="25">
        <v>1276.0966796875</v>
      </c>
      <c r="H82" s="25">
        <v>30.64</v>
      </c>
      <c r="I82" s="32">
        <v>141.47999999999999</v>
      </c>
      <c r="J82" s="25">
        <v>27.804902852376301</v>
      </c>
      <c r="K82" s="32">
        <v>29.216709594726563</v>
      </c>
      <c r="L82" s="25">
        <v>114.92539596557617</v>
      </c>
      <c r="M82" s="32">
        <v>299.53718566894531</v>
      </c>
      <c r="N82" s="25">
        <v>0.15645254135131836</v>
      </c>
      <c r="O82" s="32">
        <v>14.752453053792317</v>
      </c>
      <c r="P82" s="25" t="s">
        <v>124</v>
      </c>
      <c r="Q82" s="32" t="s">
        <v>124</v>
      </c>
      <c r="R82" s="25" t="s">
        <v>124</v>
      </c>
      <c r="S82" s="32">
        <v>0.18210199356079082</v>
      </c>
      <c r="T82" s="25">
        <v>39.269572804768877</v>
      </c>
      <c r="U82" s="26">
        <v>38.687441101074221</v>
      </c>
      <c r="V82" s="25" t="s">
        <v>124</v>
      </c>
      <c r="W82" s="32" t="s">
        <v>124</v>
      </c>
    </row>
    <row r="83" spans="1:23" ht="15" thickBot="1" x14ac:dyDescent="0.4">
      <c r="A83" s="98"/>
      <c r="B83" s="98"/>
      <c r="C83" s="36" t="s">
        <v>125</v>
      </c>
      <c r="D83" s="27">
        <v>228.06925630938738</v>
      </c>
      <c r="E83" s="28" t="s">
        <v>126</v>
      </c>
      <c r="F83" s="28" t="s">
        <v>126</v>
      </c>
      <c r="G83" s="28">
        <v>52.35126459540465</v>
      </c>
      <c r="H83" s="28">
        <v>9.66</v>
      </c>
      <c r="I83" s="28">
        <v>17.02</v>
      </c>
      <c r="J83" s="28">
        <v>0.99608236625646984</v>
      </c>
      <c r="K83" s="28">
        <v>0.39121971040291742</v>
      </c>
      <c r="L83" s="28">
        <v>6.8607408764550142</v>
      </c>
      <c r="M83" s="28">
        <v>2.0878941837678346</v>
      </c>
      <c r="N83" s="28">
        <v>0.21941559827691098</v>
      </c>
      <c r="O83" s="28">
        <v>0.87378555450188489</v>
      </c>
      <c r="P83" s="28" t="s">
        <v>126</v>
      </c>
      <c r="Q83" s="28" t="s">
        <v>126</v>
      </c>
      <c r="R83" s="28"/>
      <c r="S83" s="28">
        <v>0.17825788985761382</v>
      </c>
      <c r="T83" s="28">
        <v>1.4010124900821257</v>
      </c>
      <c r="U83" s="29">
        <v>0.30356703538652624</v>
      </c>
      <c r="V83" s="28" t="s">
        <v>126</v>
      </c>
      <c r="W83" s="28" t="s">
        <v>126</v>
      </c>
    </row>
    <row r="84" spans="1:23" ht="15" thickBot="1" x14ac:dyDescent="0.4">
      <c r="A84" s="98" t="s">
        <v>91</v>
      </c>
      <c r="B84" s="98" t="s">
        <v>128</v>
      </c>
      <c r="C84" s="35" t="s">
        <v>26</v>
      </c>
      <c r="D84" s="24">
        <v>4563.9273437499996</v>
      </c>
      <c r="E84" s="25">
        <v>3496.2303515625003</v>
      </c>
      <c r="F84" s="25">
        <v>2494.810791015625</v>
      </c>
      <c r="G84" s="25">
        <v>1222.4391276041667</v>
      </c>
      <c r="H84" s="25" t="s">
        <v>156</v>
      </c>
      <c r="I84" s="26" t="s">
        <v>156</v>
      </c>
      <c r="J84" s="25" t="s">
        <v>156</v>
      </c>
      <c r="K84" s="26" t="s">
        <v>156</v>
      </c>
      <c r="L84" s="25">
        <v>201.57629903157553</v>
      </c>
      <c r="M84" s="26">
        <v>178.25922648111978</v>
      </c>
      <c r="N84" s="25">
        <v>11.222108408610026</v>
      </c>
      <c r="O84" s="26">
        <v>12.076001370747884</v>
      </c>
      <c r="P84" s="25" t="s">
        <v>124</v>
      </c>
      <c r="Q84" s="26" t="s">
        <v>124</v>
      </c>
      <c r="R84" s="25" t="s">
        <v>156</v>
      </c>
      <c r="S84" s="26" t="s">
        <v>156</v>
      </c>
      <c r="T84" s="25">
        <v>37.524180959065752</v>
      </c>
      <c r="U84" s="26">
        <v>37.296079864501955</v>
      </c>
      <c r="V84" s="25" t="s">
        <v>156</v>
      </c>
      <c r="W84" s="26" t="s">
        <v>124</v>
      </c>
    </row>
    <row r="85" spans="1:23" ht="15" thickBot="1" x14ac:dyDescent="0.4">
      <c r="A85" s="98"/>
      <c r="B85" s="98"/>
      <c r="C85" s="35" t="s">
        <v>125</v>
      </c>
      <c r="D85" s="27">
        <v>9.6543444563976433</v>
      </c>
      <c r="E85" s="28">
        <v>84.887473167304861</v>
      </c>
      <c r="F85" s="28">
        <v>101.99808158426147</v>
      </c>
      <c r="G85" s="28">
        <v>57.436171470177023</v>
      </c>
      <c r="H85" s="28" t="s">
        <v>126</v>
      </c>
      <c r="I85" s="29" t="s">
        <v>126</v>
      </c>
      <c r="J85" s="28" t="s">
        <v>126</v>
      </c>
      <c r="K85" s="29" t="s">
        <v>126</v>
      </c>
      <c r="L85" s="28">
        <v>25.068527744062454</v>
      </c>
      <c r="M85" s="29">
        <v>2.7935683965668874</v>
      </c>
      <c r="N85" s="28">
        <v>0.73293991551952664</v>
      </c>
      <c r="O85" s="29">
        <v>0.36401158742048451</v>
      </c>
      <c r="P85" s="28" t="s">
        <v>126</v>
      </c>
      <c r="Q85" s="28" t="s">
        <v>126</v>
      </c>
      <c r="R85" s="28" t="s">
        <v>126</v>
      </c>
      <c r="S85" s="29" t="s">
        <v>126</v>
      </c>
      <c r="T85" s="28">
        <v>1.0968126415837789</v>
      </c>
      <c r="U85" s="29">
        <v>1.5621288900823704</v>
      </c>
      <c r="V85" s="28" t="s">
        <v>126</v>
      </c>
      <c r="W85" s="28" t="s">
        <v>126</v>
      </c>
    </row>
    <row r="86" spans="1:23" ht="15" thickBot="1" x14ac:dyDescent="0.4">
      <c r="A86" s="98"/>
      <c r="B86" s="98" t="s">
        <v>129</v>
      </c>
      <c r="C86" s="36" t="s">
        <v>32</v>
      </c>
      <c r="D86" s="24">
        <v>4710.2266601562496</v>
      </c>
      <c r="E86" s="25" t="s">
        <v>156</v>
      </c>
      <c r="F86" s="25">
        <v>2328.104736328125</v>
      </c>
      <c r="G86" s="25">
        <v>1222.3151041666667</v>
      </c>
      <c r="H86" s="25">
        <v>39.74</v>
      </c>
      <c r="I86" s="32">
        <v>182.35</v>
      </c>
      <c r="J86" s="25">
        <v>27.853154322306313</v>
      </c>
      <c r="K86" s="32">
        <v>28.064961573282876</v>
      </c>
      <c r="L86" s="25">
        <v>114.92029317220052</v>
      </c>
      <c r="M86" s="32">
        <v>205.24601745605469</v>
      </c>
      <c r="N86" s="25">
        <v>0.40806276082992554</v>
      </c>
      <c r="O86" s="32">
        <v>14.000023091634114</v>
      </c>
      <c r="P86" s="25" t="s">
        <v>124</v>
      </c>
      <c r="Q86" s="32" t="s">
        <v>124</v>
      </c>
      <c r="R86" s="25" t="s">
        <v>156</v>
      </c>
      <c r="S86" s="32" t="s">
        <v>156</v>
      </c>
      <c r="T86" s="25">
        <v>37.703895161946612</v>
      </c>
      <c r="U86" s="26">
        <v>36.988544057210284</v>
      </c>
      <c r="V86" s="25" t="s">
        <v>124</v>
      </c>
      <c r="W86" s="32" t="s">
        <v>124</v>
      </c>
    </row>
    <row r="87" spans="1:23" ht="15" thickBot="1" x14ac:dyDescent="0.4">
      <c r="A87" s="98"/>
      <c r="B87" s="98"/>
      <c r="C87" s="36" t="s">
        <v>125</v>
      </c>
      <c r="D87" s="27">
        <v>134.58314175508255</v>
      </c>
      <c r="E87" s="28" t="s">
        <v>126</v>
      </c>
      <c r="F87" s="28">
        <v>40.464599873779783</v>
      </c>
      <c r="G87" s="28">
        <v>58.387256833109603</v>
      </c>
      <c r="H87" s="28">
        <v>7.17</v>
      </c>
      <c r="I87" s="28">
        <v>13.72</v>
      </c>
      <c r="J87" s="28">
        <v>1.1257643246843743</v>
      </c>
      <c r="K87" s="28">
        <v>0.68912019405561298</v>
      </c>
      <c r="L87" s="28">
        <v>19.437539064409386</v>
      </c>
      <c r="M87" s="28">
        <v>9.0595468801150343</v>
      </c>
      <c r="N87" s="28">
        <v>0.21526485718980484</v>
      </c>
      <c r="O87" s="28">
        <v>0.46309999149567199</v>
      </c>
      <c r="P87" s="28" t="s">
        <v>126</v>
      </c>
      <c r="Q87" s="28" t="s">
        <v>126</v>
      </c>
      <c r="R87" s="28" t="s">
        <v>126</v>
      </c>
      <c r="S87" s="28" t="s">
        <v>126</v>
      </c>
      <c r="T87" s="28">
        <v>1.6788598485302475</v>
      </c>
      <c r="U87" s="29">
        <v>0.56793069354495918</v>
      </c>
      <c r="V87" s="28" t="s">
        <v>126</v>
      </c>
      <c r="W87" s="28" t="s">
        <v>126</v>
      </c>
    </row>
    <row r="88" spans="1:23" ht="15" thickBot="1" x14ac:dyDescent="0.4">
      <c r="A88" s="98" t="s">
        <v>92</v>
      </c>
      <c r="B88" s="98" t="s">
        <v>128</v>
      </c>
      <c r="C88" s="35" t="s">
        <v>27</v>
      </c>
      <c r="D88" s="24">
        <v>4887.4395507812496</v>
      </c>
      <c r="E88" s="25" t="s">
        <v>156</v>
      </c>
      <c r="F88" s="25">
        <v>2582.2291666666665</v>
      </c>
      <c r="G88" s="25">
        <v>1274.8553059895833</v>
      </c>
      <c r="H88" s="25" t="s">
        <v>156</v>
      </c>
      <c r="I88" s="32" t="s">
        <v>156</v>
      </c>
      <c r="J88" s="25" t="s">
        <v>156</v>
      </c>
      <c r="K88" s="32" t="s">
        <v>156</v>
      </c>
      <c r="L88" s="25">
        <v>156.57616678873697</v>
      </c>
      <c r="M88" s="32">
        <v>157.42590840657553</v>
      </c>
      <c r="N88" s="25">
        <v>15.895151341756184</v>
      </c>
      <c r="O88" s="32">
        <v>19.432251180013022</v>
      </c>
      <c r="P88" s="25" t="s">
        <v>124</v>
      </c>
      <c r="Q88" s="32" t="s">
        <v>124</v>
      </c>
      <c r="R88" s="25" t="s">
        <v>156</v>
      </c>
      <c r="S88" s="32" t="s">
        <v>156</v>
      </c>
      <c r="T88" s="25">
        <v>40.067233632405596</v>
      </c>
      <c r="U88" s="26">
        <v>40.403337707519533</v>
      </c>
      <c r="V88" s="25" t="s">
        <v>156</v>
      </c>
      <c r="W88" s="32" t="s">
        <v>124</v>
      </c>
    </row>
    <row r="89" spans="1:23" ht="15" thickBot="1" x14ac:dyDescent="0.4">
      <c r="A89" s="98"/>
      <c r="B89" s="98"/>
      <c r="C89" s="35" t="s">
        <v>125</v>
      </c>
      <c r="D89" s="27">
        <v>20.513410185414511</v>
      </c>
      <c r="E89" s="28" t="s">
        <v>126</v>
      </c>
      <c r="F89" s="28">
        <v>87.525583013740032</v>
      </c>
      <c r="G89" s="28">
        <v>22.154009387733165</v>
      </c>
      <c r="H89" s="28" t="s">
        <v>126</v>
      </c>
      <c r="I89" s="28" t="s">
        <v>126</v>
      </c>
      <c r="J89" s="28" t="s">
        <v>126</v>
      </c>
      <c r="K89" s="28" t="s">
        <v>126</v>
      </c>
      <c r="L89" s="28">
        <v>19.170299813240032</v>
      </c>
      <c r="M89" s="28">
        <v>8.6222280514426295</v>
      </c>
      <c r="N89" s="28">
        <v>0.40394038669989246</v>
      </c>
      <c r="O89" s="28">
        <v>0.95170649996206269</v>
      </c>
      <c r="P89" s="28" t="s">
        <v>126</v>
      </c>
      <c r="Q89" s="28" t="s">
        <v>126</v>
      </c>
      <c r="R89" s="28" t="s">
        <v>126</v>
      </c>
      <c r="S89" s="28" t="s">
        <v>126</v>
      </c>
      <c r="T89" s="28">
        <v>0.65804266542997891</v>
      </c>
      <c r="U89" s="29">
        <v>2.0076043984286223</v>
      </c>
      <c r="V89" s="28" t="s">
        <v>126</v>
      </c>
      <c r="W89" s="28" t="s">
        <v>126</v>
      </c>
    </row>
    <row r="90" spans="1:23" ht="15" thickBot="1" x14ac:dyDescent="0.4">
      <c r="A90" s="98"/>
      <c r="B90" s="98" t="s">
        <v>129</v>
      </c>
      <c r="C90" s="36" t="s">
        <v>33</v>
      </c>
      <c r="D90" s="24">
        <v>4921.5360677083327</v>
      </c>
      <c r="E90" s="25" t="s">
        <v>156</v>
      </c>
      <c r="F90" s="25">
        <v>2572.1753743489585</v>
      </c>
      <c r="G90" s="25">
        <v>1280.6866455078125</v>
      </c>
      <c r="H90" s="25">
        <v>18.46</v>
      </c>
      <c r="I90" s="32">
        <v>133.94</v>
      </c>
      <c r="J90" s="25">
        <v>27.990602951049805</v>
      </c>
      <c r="K90" s="32">
        <v>32.638632914225262</v>
      </c>
      <c r="L90" s="25">
        <v>120.11721547444661</v>
      </c>
      <c r="M90" s="32">
        <v>292.86258951822919</v>
      </c>
      <c r="N90" s="25">
        <v>1.8519416300455729</v>
      </c>
      <c r="O90" s="32">
        <v>34.754086380004885</v>
      </c>
      <c r="P90" s="25" t="s">
        <v>124</v>
      </c>
      <c r="Q90" s="32" t="s">
        <v>124</v>
      </c>
      <c r="R90" s="25" t="s">
        <v>124</v>
      </c>
      <c r="S90" s="32">
        <v>0.53290465354919414</v>
      </c>
      <c r="T90" s="25">
        <v>40.111986389160158</v>
      </c>
      <c r="U90" s="26">
        <v>41.501330922444659</v>
      </c>
      <c r="V90" s="25" t="s">
        <v>124</v>
      </c>
      <c r="W90" s="32" t="s">
        <v>124</v>
      </c>
    </row>
    <row r="91" spans="1:23" ht="15" thickBot="1" x14ac:dyDescent="0.4">
      <c r="A91" s="98"/>
      <c r="B91" s="98"/>
      <c r="C91" s="36" t="s">
        <v>125</v>
      </c>
      <c r="D91" s="27">
        <v>44.296348207426703</v>
      </c>
      <c r="E91" s="28" t="s">
        <v>126</v>
      </c>
      <c r="F91" s="28">
        <v>71.251353017748457</v>
      </c>
      <c r="G91" s="28">
        <v>21.582283871928514</v>
      </c>
      <c r="H91" s="28">
        <v>12.79</v>
      </c>
      <c r="I91" s="28">
        <v>4.4800000000000004</v>
      </c>
      <c r="J91" s="28">
        <v>0.67135713972830169</v>
      </c>
      <c r="K91" s="28">
        <v>0.45843448021896821</v>
      </c>
      <c r="L91" s="28">
        <v>14.596454466978955</v>
      </c>
      <c r="M91" s="28">
        <v>15.197753809008413</v>
      </c>
      <c r="N91" s="28">
        <v>0.26837483158872866</v>
      </c>
      <c r="O91" s="28">
        <v>5.3068201547375766</v>
      </c>
      <c r="P91" s="28" t="s">
        <v>126</v>
      </c>
      <c r="Q91" s="28" t="s">
        <v>126</v>
      </c>
      <c r="R91" s="28"/>
      <c r="S91" s="28">
        <v>0.33428645378027877</v>
      </c>
      <c r="T91" s="28">
        <v>0.37239867782531749</v>
      </c>
      <c r="U91" s="29">
        <v>0.90025867090282752</v>
      </c>
      <c r="V91" s="28" t="s">
        <v>126</v>
      </c>
      <c r="W91" s="28" t="s">
        <v>126</v>
      </c>
    </row>
    <row r="92" spans="1:23" ht="15" thickBot="1" x14ac:dyDescent="0.4">
      <c r="A92" s="98" t="s">
        <v>94</v>
      </c>
      <c r="B92" s="98" t="s">
        <v>128</v>
      </c>
      <c r="C92" s="35" t="s">
        <v>28</v>
      </c>
      <c r="D92" s="24">
        <v>4828.5783854166666</v>
      </c>
      <c r="E92" s="25" t="s">
        <v>156</v>
      </c>
      <c r="F92" s="25">
        <v>2359.552001953125</v>
      </c>
      <c r="G92" s="25">
        <v>1303.5417887369792</v>
      </c>
      <c r="H92" s="25">
        <v>178.25</v>
      </c>
      <c r="I92" s="32">
        <v>173.89</v>
      </c>
      <c r="J92" s="25" t="s">
        <v>156</v>
      </c>
      <c r="K92" s="32" t="s">
        <v>156</v>
      </c>
      <c r="L92" s="25">
        <v>93.445213317871094</v>
      </c>
      <c r="M92" s="32">
        <v>138.68492126464844</v>
      </c>
      <c r="N92" s="25">
        <v>22.173455123901366</v>
      </c>
      <c r="O92" s="32">
        <v>31.251435801188151</v>
      </c>
      <c r="P92" s="25" t="s">
        <v>124</v>
      </c>
      <c r="Q92" s="32" t="s">
        <v>124</v>
      </c>
      <c r="R92" s="25">
        <v>1.8802696752548216</v>
      </c>
      <c r="S92" s="32">
        <v>1.0611218500137327</v>
      </c>
      <c r="T92" s="25">
        <v>42.054402262369791</v>
      </c>
      <c r="U92" s="26">
        <v>41.186009318033854</v>
      </c>
      <c r="V92" s="25" t="s">
        <v>156</v>
      </c>
      <c r="W92" s="32" t="s">
        <v>124</v>
      </c>
    </row>
    <row r="93" spans="1:23" ht="15" thickBot="1" x14ac:dyDescent="0.4">
      <c r="A93" s="98"/>
      <c r="B93" s="98"/>
      <c r="C93" s="35" t="s">
        <v>125</v>
      </c>
      <c r="D93" s="27">
        <v>280.95553944998557</v>
      </c>
      <c r="E93" s="28" t="s">
        <v>126</v>
      </c>
      <c r="F93" s="28">
        <v>3.014871295566862</v>
      </c>
      <c r="G93" s="28">
        <v>54.774684828869013</v>
      </c>
      <c r="H93" s="28">
        <v>19.96</v>
      </c>
      <c r="I93" s="28">
        <v>33.85</v>
      </c>
      <c r="J93" s="28" t="s">
        <v>126</v>
      </c>
      <c r="K93" s="28" t="s">
        <v>126</v>
      </c>
      <c r="L93" s="28">
        <v>4.6315839434701864</v>
      </c>
      <c r="M93" s="28">
        <v>11.724274100146115</v>
      </c>
      <c r="N93" s="28">
        <v>0.8643062921270086</v>
      </c>
      <c r="O93" s="28">
        <v>4.7589908448681015</v>
      </c>
      <c r="P93" s="28" t="s">
        <v>126</v>
      </c>
      <c r="Q93" s="28" t="s">
        <v>126</v>
      </c>
      <c r="R93" s="28">
        <v>0.2396976403976499</v>
      </c>
      <c r="S93" s="28">
        <v>0.23970694278804494</v>
      </c>
      <c r="T93" s="28">
        <v>1.7090773138404365</v>
      </c>
      <c r="U93" s="29">
        <v>1.6581941944747904</v>
      </c>
      <c r="V93" s="28" t="s">
        <v>126</v>
      </c>
      <c r="W93" s="28"/>
    </row>
    <row r="94" spans="1:23" ht="15" thickBot="1" x14ac:dyDescent="0.4">
      <c r="A94" s="98"/>
      <c r="B94" s="98" t="s">
        <v>129</v>
      </c>
      <c r="C94" s="36" t="s">
        <v>34</v>
      </c>
      <c r="D94" s="24">
        <v>5053.2945312499996</v>
      </c>
      <c r="E94" s="25" t="s">
        <v>156</v>
      </c>
      <c r="F94" s="25">
        <v>2512.895751953125</v>
      </c>
      <c r="G94" s="25">
        <v>1312.5532633463542</v>
      </c>
      <c r="H94" s="25">
        <v>11.45</v>
      </c>
      <c r="I94" s="32">
        <v>88.88</v>
      </c>
      <c r="J94" s="25">
        <v>30.507769088745118</v>
      </c>
      <c r="K94" s="32">
        <v>37.385953725179036</v>
      </c>
      <c r="L94" s="25">
        <v>44.608499526977539</v>
      </c>
      <c r="M94" s="32">
        <v>168.49993896484375</v>
      </c>
      <c r="N94" s="25">
        <v>0.65731305360794068</v>
      </c>
      <c r="O94" s="32">
        <v>49.826769714355471</v>
      </c>
      <c r="P94" s="25" t="s">
        <v>124</v>
      </c>
      <c r="Q94" s="32" t="s">
        <v>124</v>
      </c>
      <c r="R94" s="25" t="s">
        <v>124</v>
      </c>
      <c r="S94" s="32">
        <v>0.86133256435394268</v>
      </c>
      <c r="T94" s="25">
        <v>42.292001953125002</v>
      </c>
      <c r="U94" s="26">
        <v>42.610900472005206</v>
      </c>
      <c r="V94" s="25" t="s">
        <v>124</v>
      </c>
      <c r="W94" s="32" t="s">
        <v>124</v>
      </c>
    </row>
    <row r="95" spans="1:23" ht="15" thickBot="1" x14ac:dyDescent="0.4">
      <c r="A95" s="98"/>
      <c r="B95" s="98"/>
      <c r="C95" s="36" t="s">
        <v>125</v>
      </c>
      <c r="D95" s="27">
        <v>169.87815498389392</v>
      </c>
      <c r="E95" s="28" t="s">
        <v>126</v>
      </c>
      <c r="F95" s="28">
        <v>121.15992951334248</v>
      </c>
      <c r="G95" s="28">
        <v>38.521395842962626</v>
      </c>
      <c r="H95" s="28">
        <v>0.87</v>
      </c>
      <c r="I95" s="28">
        <v>11.6</v>
      </c>
      <c r="J95" s="28">
        <v>0.86083329183853352</v>
      </c>
      <c r="K95" s="28">
        <v>1.4923126375154108</v>
      </c>
      <c r="L95" s="28">
        <v>1.636940437790249</v>
      </c>
      <c r="M95" s="28">
        <v>5.7767266301531244</v>
      </c>
      <c r="N95" s="28">
        <v>0.21939276899952248</v>
      </c>
      <c r="O95" s="28">
        <v>1.9260889806064014</v>
      </c>
      <c r="P95" s="28" t="s">
        <v>126</v>
      </c>
      <c r="Q95" s="28" t="s">
        <v>126</v>
      </c>
      <c r="R95" s="28"/>
      <c r="S95" s="28">
        <v>0.63424712715468667</v>
      </c>
      <c r="T95" s="28">
        <v>1.0717720958825292</v>
      </c>
      <c r="U95" s="29">
        <v>1.2932261596940218</v>
      </c>
      <c r="V95" s="28" t="s">
        <v>126</v>
      </c>
      <c r="W95" s="28" t="s">
        <v>126</v>
      </c>
    </row>
    <row r="96" spans="1:23" ht="15" thickBot="1" x14ac:dyDescent="0.4">
      <c r="A96" s="98" t="s">
        <v>96</v>
      </c>
      <c r="B96" s="98" t="s">
        <v>128</v>
      </c>
      <c r="C96" s="35" t="s">
        <v>29</v>
      </c>
      <c r="D96" s="24">
        <v>5106.9219726562496</v>
      </c>
      <c r="E96" s="25" t="s">
        <v>156</v>
      </c>
      <c r="F96" s="25">
        <v>2564.84814453125</v>
      </c>
      <c r="G96" s="25">
        <v>1352.8890787760417</v>
      </c>
      <c r="H96" s="25" t="s">
        <v>156</v>
      </c>
      <c r="I96" s="32" t="s">
        <v>156</v>
      </c>
      <c r="J96" s="25" t="s">
        <v>156</v>
      </c>
      <c r="K96" s="32" t="s">
        <v>156</v>
      </c>
      <c r="L96" s="25">
        <v>116.60077158610027</v>
      </c>
      <c r="M96" s="32">
        <v>121.54719543457031</v>
      </c>
      <c r="N96" s="25">
        <v>18.505137329101562</v>
      </c>
      <c r="O96" s="32">
        <v>20.005774383544921</v>
      </c>
      <c r="P96" s="25" t="s">
        <v>124</v>
      </c>
      <c r="Q96" s="32" t="s">
        <v>124</v>
      </c>
      <c r="R96" s="25">
        <v>2.3325202751159666</v>
      </c>
      <c r="S96" s="32">
        <v>1.0735594320297239</v>
      </c>
      <c r="T96" s="25">
        <v>43.473032226562502</v>
      </c>
      <c r="U96" s="26">
        <v>42.378828277587893</v>
      </c>
      <c r="V96" s="25" t="s">
        <v>156</v>
      </c>
      <c r="W96" s="32" t="s">
        <v>124</v>
      </c>
    </row>
    <row r="97" spans="1:23" ht="15" thickBot="1" x14ac:dyDescent="0.4">
      <c r="A97" s="98"/>
      <c r="B97" s="98"/>
      <c r="C97" s="35" t="s">
        <v>125</v>
      </c>
      <c r="D97" s="27">
        <v>23.54135586298634</v>
      </c>
      <c r="E97" s="28" t="s">
        <v>126</v>
      </c>
      <c r="F97" s="28">
        <v>20.714292645159627</v>
      </c>
      <c r="G97" s="28">
        <v>29.355391916955771</v>
      </c>
      <c r="H97" s="28" t="s">
        <v>126</v>
      </c>
      <c r="I97" s="28" t="s">
        <v>126</v>
      </c>
      <c r="J97" s="28" t="s">
        <v>126</v>
      </c>
      <c r="K97" s="28" t="s">
        <v>126</v>
      </c>
      <c r="L97" s="28">
        <v>13.967900443690537</v>
      </c>
      <c r="M97" s="28">
        <v>8.830029111338991</v>
      </c>
      <c r="N97" s="28">
        <v>0.47164288360091167</v>
      </c>
      <c r="O97" s="28">
        <v>1.5441315449628914</v>
      </c>
      <c r="P97" s="28"/>
      <c r="Q97" s="28"/>
      <c r="R97" s="28">
        <v>0.22140774452673759</v>
      </c>
      <c r="S97" s="28">
        <v>0.18504441700523575</v>
      </c>
      <c r="T97" s="28">
        <v>0.88478725281925696</v>
      </c>
      <c r="U97" s="29">
        <v>0.34678777134045058</v>
      </c>
      <c r="V97" s="28" t="s">
        <v>126</v>
      </c>
      <c r="W97" s="28"/>
    </row>
    <row r="98" spans="1:23" ht="15" thickBot="1" x14ac:dyDescent="0.4">
      <c r="A98" s="98"/>
      <c r="B98" s="98" t="s">
        <v>129</v>
      </c>
      <c r="C98" s="36" t="s">
        <v>35</v>
      </c>
      <c r="D98" s="24">
        <v>5130.8443359374996</v>
      </c>
      <c r="E98" s="25" t="s">
        <v>156</v>
      </c>
      <c r="F98" s="25" t="s">
        <v>156</v>
      </c>
      <c r="G98" s="25">
        <v>1352.3466389973958</v>
      </c>
      <c r="H98" s="25">
        <v>20.99</v>
      </c>
      <c r="I98" s="32">
        <v>124.79</v>
      </c>
      <c r="J98" s="25">
        <v>31.618863245646157</v>
      </c>
      <c r="K98" s="32">
        <v>35.419801534016926</v>
      </c>
      <c r="L98" s="25">
        <v>117.41667556762695</v>
      </c>
      <c r="M98" s="32">
        <v>176.97577921549478</v>
      </c>
      <c r="N98" s="25">
        <v>0.5883451350529989</v>
      </c>
      <c r="O98" s="32">
        <v>28.807815119425456</v>
      </c>
      <c r="P98" s="25" t="s">
        <v>124</v>
      </c>
      <c r="Q98" s="32" t="s">
        <v>124</v>
      </c>
      <c r="R98" s="25" t="s">
        <v>124</v>
      </c>
      <c r="S98" s="32">
        <v>0.9605253028869627</v>
      </c>
      <c r="T98" s="25">
        <v>43.276927541097002</v>
      </c>
      <c r="U98" s="26">
        <v>43.022234191894533</v>
      </c>
      <c r="V98" s="25" t="s">
        <v>124</v>
      </c>
      <c r="W98" s="32" t="s">
        <v>124</v>
      </c>
    </row>
    <row r="99" spans="1:23" ht="15" thickBot="1" x14ac:dyDescent="0.4">
      <c r="A99" s="98"/>
      <c r="B99" s="98"/>
      <c r="C99" s="36" t="s">
        <v>125</v>
      </c>
      <c r="D99" s="27">
        <v>17.598917061381712</v>
      </c>
      <c r="E99" s="28" t="s">
        <v>126</v>
      </c>
      <c r="F99" s="28" t="s">
        <v>126</v>
      </c>
      <c r="G99" s="28">
        <v>15.843622429244467</v>
      </c>
      <c r="H99" s="28">
        <v>2.77</v>
      </c>
      <c r="I99" s="28">
        <v>24.47</v>
      </c>
      <c r="J99" s="28">
        <v>0.59913331264083403</v>
      </c>
      <c r="K99" s="28">
        <v>0.73885805580774222</v>
      </c>
      <c r="L99" s="28">
        <v>17.099341938339997</v>
      </c>
      <c r="M99" s="28">
        <v>13.388866781207389</v>
      </c>
      <c r="N99" s="28">
        <v>0.22337424090292957</v>
      </c>
      <c r="O99" s="28">
        <v>0.31418790551380943</v>
      </c>
      <c r="P99" s="28" t="s">
        <v>126</v>
      </c>
      <c r="Q99" s="28" t="s">
        <v>126</v>
      </c>
      <c r="R99" s="28"/>
      <c r="S99" s="28">
        <v>4.2699170081398626E-2</v>
      </c>
      <c r="T99" s="31">
        <v>0.28236553202959735</v>
      </c>
      <c r="U99" s="29">
        <v>0.22579869053008997</v>
      </c>
      <c r="V99" s="28" t="s">
        <v>126</v>
      </c>
      <c r="W99" s="28" t="s">
        <v>126</v>
      </c>
    </row>
    <row r="100" spans="1:23" ht="15" thickBot="1" x14ac:dyDescent="0.4">
      <c r="A100" s="98" t="s">
        <v>98</v>
      </c>
      <c r="B100" s="98" t="s">
        <v>128</v>
      </c>
      <c r="C100" s="35" t="s">
        <v>30</v>
      </c>
      <c r="D100" s="24">
        <v>5055.9655924479166</v>
      </c>
      <c r="E100" s="25">
        <v>3350.7413378906253</v>
      </c>
      <c r="F100" s="25">
        <v>2547.2703857421875</v>
      </c>
      <c r="G100" s="25">
        <v>1364.3695882161458</v>
      </c>
      <c r="H100" s="25" t="s">
        <v>156</v>
      </c>
      <c r="I100" s="26" t="s">
        <v>156</v>
      </c>
      <c r="J100" s="25" t="s">
        <v>156</v>
      </c>
      <c r="K100" s="26" t="s">
        <v>156</v>
      </c>
      <c r="L100" s="25">
        <v>76.814338684082031</v>
      </c>
      <c r="M100" s="26">
        <v>103.11744689941406</v>
      </c>
      <c r="N100" s="25">
        <v>11.971225624084473</v>
      </c>
      <c r="O100" s="26">
        <v>16.109130427042643</v>
      </c>
      <c r="P100" s="25" t="s">
        <v>124</v>
      </c>
      <c r="Q100" s="26" t="s">
        <v>124</v>
      </c>
      <c r="R100" s="25">
        <v>2.1686068662007649</v>
      </c>
      <c r="S100" s="26">
        <v>1.2119610595703123</v>
      </c>
      <c r="T100" s="32">
        <v>43.802381744384768</v>
      </c>
      <c r="U100" s="26">
        <v>44.515381724039713</v>
      </c>
      <c r="V100" s="25" t="s">
        <v>156</v>
      </c>
      <c r="W100" s="26" t="s">
        <v>124</v>
      </c>
    </row>
    <row r="101" spans="1:23" ht="15" thickBot="1" x14ac:dyDescent="0.4">
      <c r="A101" s="98"/>
      <c r="B101" s="98"/>
      <c r="C101" s="35" t="s">
        <v>125</v>
      </c>
      <c r="D101" s="27">
        <v>115.3942224950592</v>
      </c>
      <c r="E101" s="28">
        <v>134.55406834211121</v>
      </c>
      <c r="F101" s="28">
        <v>137.47857992492681</v>
      </c>
      <c r="G101" s="28">
        <v>64.031496913360002</v>
      </c>
      <c r="H101" s="28" t="s">
        <v>126</v>
      </c>
      <c r="I101" s="29" t="s">
        <v>126</v>
      </c>
      <c r="J101" s="28" t="s">
        <v>126</v>
      </c>
      <c r="K101" s="29" t="s">
        <v>126</v>
      </c>
      <c r="L101" s="28">
        <v>3.7862193147780783</v>
      </c>
      <c r="M101" s="29">
        <v>10.79227982750035</v>
      </c>
      <c r="N101" s="28">
        <v>0.63787443338971972</v>
      </c>
      <c r="O101" s="29">
        <v>0.32681541180219381</v>
      </c>
      <c r="P101" s="28" t="s">
        <v>126</v>
      </c>
      <c r="Q101" s="28" t="s">
        <v>126</v>
      </c>
      <c r="R101" s="28">
        <v>0.26168908504226651</v>
      </c>
      <c r="S101" s="29">
        <v>0.2681977628878735</v>
      </c>
      <c r="T101" s="28">
        <v>1.7874434822824463</v>
      </c>
      <c r="U101" s="29">
        <v>0.64724077860554219</v>
      </c>
      <c r="V101" s="28" t="s">
        <v>126</v>
      </c>
      <c r="W101" s="29"/>
    </row>
    <row r="102" spans="1:23" ht="15" thickBot="1" x14ac:dyDescent="0.4">
      <c r="A102" s="98"/>
      <c r="B102" s="98" t="s">
        <v>129</v>
      </c>
      <c r="C102" s="36" t="s">
        <v>36</v>
      </c>
      <c r="D102" s="24">
        <v>4982.6205403645827</v>
      </c>
      <c r="E102" s="25">
        <v>3166.0704394531253</v>
      </c>
      <c r="F102" s="25">
        <v>2561.1600748697915</v>
      </c>
      <c r="G102" s="25">
        <v>1336.1306559244792</v>
      </c>
      <c r="H102" s="25" t="s">
        <v>124</v>
      </c>
      <c r="I102" s="26">
        <v>164.11</v>
      </c>
      <c r="J102" s="25">
        <v>31.599031270345051</v>
      </c>
      <c r="K102" s="26">
        <v>33.513177693684895</v>
      </c>
      <c r="L102" s="25" t="s">
        <v>124</v>
      </c>
      <c r="M102" s="26">
        <v>162.82761383056641</v>
      </c>
      <c r="N102" s="25">
        <v>0.30832028865814209</v>
      </c>
      <c r="O102" s="26">
        <v>19.664887313842772</v>
      </c>
      <c r="P102" s="25" t="s">
        <v>124</v>
      </c>
      <c r="Q102" s="26" t="s">
        <v>124</v>
      </c>
      <c r="R102" s="25" t="s">
        <v>156</v>
      </c>
      <c r="S102" s="26" t="s">
        <v>156</v>
      </c>
      <c r="T102" s="25">
        <v>42.57616765340169</v>
      </c>
      <c r="U102" s="26">
        <v>43.206869354248049</v>
      </c>
      <c r="V102" s="25" t="s">
        <v>124</v>
      </c>
      <c r="W102" s="26" t="s">
        <v>124</v>
      </c>
    </row>
    <row r="103" spans="1:23" ht="15" thickBot="1" x14ac:dyDescent="0.4">
      <c r="A103" s="98"/>
      <c r="B103" s="98"/>
      <c r="C103" s="36" t="s">
        <v>125</v>
      </c>
      <c r="D103" s="27">
        <v>84.767299817358833</v>
      </c>
      <c r="E103" s="28">
        <v>91.177455592936596</v>
      </c>
      <c r="F103" s="28">
        <v>30.928472356139146</v>
      </c>
      <c r="G103" s="28">
        <v>5.6065009430596744</v>
      </c>
      <c r="H103" s="28" t="s">
        <v>126</v>
      </c>
      <c r="I103" s="29">
        <v>25.04</v>
      </c>
      <c r="J103" s="28">
        <v>0.39953550668932236</v>
      </c>
      <c r="K103" s="29">
        <v>0.48552786132474013</v>
      </c>
      <c r="L103" s="28" t="s">
        <v>126</v>
      </c>
      <c r="M103" s="29">
        <v>13.554696220933991</v>
      </c>
      <c r="N103" s="28">
        <v>0.21884465972583661</v>
      </c>
      <c r="O103" s="29">
        <v>0.4194943600648639</v>
      </c>
      <c r="P103" s="28" t="s">
        <v>126</v>
      </c>
      <c r="Q103" s="28" t="s">
        <v>126</v>
      </c>
      <c r="R103" s="28" t="s">
        <v>126</v>
      </c>
      <c r="S103" s="29" t="s">
        <v>126</v>
      </c>
      <c r="T103" s="28">
        <v>0.22771872485459344</v>
      </c>
      <c r="U103" s="29">
        <v>0.23849469684132452</v>
      </c>
      <c r="V103" s="28" t="s">
        <v>126</v>
      </c>
      <c r="W103" s="28" t="s">
        <v>126</v>
      </c>
    </row>
    <row r="104" spans="1:23" x14ac:dyDescent="0.3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</row>
    <row r="105" spans="1:23" x14ac:dyDescent="0.3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</row>
    <row r="106" spans="1:23" ht="15" thickBot="1" x14ac:dyDescent="0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</row>
    <row r="107" spans="1:23" ht="26.5" thickBot="1" x14ac:dyDescent="0.65">
      <c r="A107" s="103" t="s">
        <v>139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</row>
    <row r="108" spans="1:23" ht="15" customHeight="1" thickBot="1" x14ac:dyDescent="0.4">
      <c r="A108" s="110" t="s">
        <v>85</v>
      </c>
      <c r="B108" s="110" t="s">
        <v>127</v>
      </c>
      <c r="C108" s="112" t="s">
        <v>133</v>
      </c>
      <c r="D108" s="38" t="s">
        <v>109</v>
      </c>
      <c r="E108" s="38" t="s">
        <v>109</v>
      </c>
      <c r="F108" s="38" t="s">
        <v>109</v>
      </c>
      <c r="G108" s="38" t="s">
        <v>109</v>
      </c>
      <c r="H108" s="38" t="s">
        <v>109</v>
      </c>
      <c r="I108" s="39" t="s">
        <v>110</v>
      </c>
      <c r="J108" s="38" t="s">
        <v>109</v>
      </c>
      <c r="K108" s="39" t="s">
        <v>110</v>
      </c>
      <c r="L108" s="38" t="s">
        <v>109</v>
      </c>
      <c r="M108" s="39" t="s">
        <v>110</v>
      </c>
      <c r="N108" s="38" t="s">
        <v>109</v>
      </c>
      <c r="O108" s="39" t="s">
        <v>110</v>
      </c>
      <c r="P108" s="38" t="s">
        <v>109</v>
      </c>
      <c r="Q108" s="39" t="s">
        <v>110</v>
      </c>
      <c r="R108" s="38" t="s">
        <v>109</v>
      </c>
      <c r="S108" s="39" t="s">
        <v>110</v>
      </c>
      <c r="T108" s="38" t="s">
        <v>109</v>
      </c>
      <c r="U108" s="39" t="s">
        <v>110</v>
      </c>
      <c r="V108" s="38" t="s">
        <v>109</v>
      </c>
      <c r="W108" s="39" t="s">
        <v>110</v>
      </c>
    </row>
    <row r="109" spans="1:23" ht="15" customHeight="1" thickBot="1" x14ac:dyDescent="0.4">
      <c r="A109" s="111"/>
      <c r="B109" s="111"/>
      <c r="C109" s="113"/>
      <c r="D109" s="54" t="s">
        <v>111</v>
      </c>
      <c r="E109" s="40" t="s">
        <v>112</v>
      </c>
      <c r="F109" s="58" t="s">
        <v>113</v>
      </c>
      <c r="G109" s="40" t="s">
        <v>114</v>
      </c>
      <c r="H109" s="85" t="s">
        <v>115</v>
      </c>
      <c r="I109" s="86"/>
      <c r="J109" s="89" t="s">
        <v>116</v>
      </c>
      <c r="K109" s="90"/>
      <c r="L109" s="89" t="s">
        <v>117</v>
      </c>
      <c r="M109" s="90"/>
      <c r="N109" s="85" t="s">
        <v>118</v>
      </c>
      <c r="O109" s="86"/>
      <c r="P109" s="85" t="s">
        <v>119</v>
      </c>
      <c r="Q109" s="86"/>
      <c r="R109" s="87" t="s">
        <v>120</v>
      </c>
      <c r="S109" s="88"/>
      <c r="T109" s="89" t="s">
        <v>121</v>
      </c>
      <c r="U109" s="90"/>
      <c r="V109" s="85" t="s">
        <v>122</v>
      </c>
      <c r="W109" s="86"/>
    </row>
    <row r="110" spans="1:23" ht="15" thickBot="1" x14ac:dyDescent="0.4">
      <c r="A110" s="111"/>
      <c r="B110" s="111"/>
      <c r="C110" s="105"/>
      <c r="D110" s="55" t="s">
        <v>123</v>
      </c>
      <c r="E110" s="41" t="s">
        <v>123</v>
      </c>
      <c r="F110" s="41" t="s">
        <v>123</v>
      </c>
      <c r="G110" s="41" t="s">
        <v>123</v>
      </c>
      <c r="H110" s="87" t="s">
        <v>123</v>
      </c>
      <c r="I110" s="88"/>
      <c r="J110" s="87" t="s">
        <v>123</v>
      </c>
      <c r="K110" s="88"/>
      <c r="L110" s="87" t="s">
        <v>123</v>
      </c>
      <c r="M110" s="88"/>
      <c r="N110" s="87" t="s">
        <v>123</v>
      </c>
      <c r="O110" s="88"/>
      <c r="P110" s="87" t="s">
        <v>123</v>
      </c>
      <c r="Q110" s="88"/>
      <c r="R110" s="87" t="s">
        <v>123</v>
      </c>
      <c r="S110" s="88"/>
      <c r="T110" s="87" t="s">
        <v>123</v>
      </c>
      <c r="U110" s="88"/>
      <c r="V110" s="91" t="s">
        <v>123</v>
      </c>
      <c r="W110" s="92"/>
    </row>
    <row r="111" spans="1:23" ht="15" thickBot="1" x14ac:dyDescent="0.4">
      <c r="A111" s="97" t="s">
        <v>87</v>
      </c>
      <c r="B111" s="97" t="s">
        <v>128</v>
      </c>
      <c r="C111" s="22" t="s">
        <v>140</v>
      </c>
      <c r="D111" s="24">
        <v>5299.2102929687499</v>
      </c>
      <c r="E111" s="25">
        <v>4001.9712760416664</v>
      </c>
      <c r="F111" s="25">
        <v>2699.832763671875</v>
      </c>
      <c r="G111" s="25">
        <v>1448.1993001302083</v>
      </c>
      <c r="H111" s="25" t="s">
        <v>124</v>
      </c>
      <c r="I111" s="26">
        <v>554.51</v>
      </c>
      <c r="J111" s="25">
        <v>34.208536071777345</v>
      </c>
      <c r="K111" s="26">
        <v>40.8770751953125</v>
      </c>
      <c r="L111" s="25">
        <v>90.352928161621094</v>
      </c>
      <c r="M111" s="26">
        <v>908.9512939453125</v>
      </c>
      <c r="N111" s="25">
        <v>1.7914542357126872</v>
      </c>
      <c r="O111" s="26">
        <v>28.477322896321613</v>
      </c>
      <c r="P111" s="7" t="s">
        <v>156</v>
      </c>
      <c r="Q111" s="8" t="s">
        <v>156</v>
      </c>
      <c r="R111" s="7" t="s">
        <v>124</v>
      </c>
      <c r="S111" s="8" t="s">
        <v>124</v>
      </c>
      <c r="T111" s="7">
        <v>47.645476303100587</v>
      </c>
      <c r="U111" s="8">
        <v>51.639440155029298</v>
      </c>
      <c r="V111" s="7" t="s">
        <v>124</v>
      </c>
      <c r="W111" s="8" t="s">
        <v>124</v>
      </c>
    </row>
    <row r="112" spans="1:23" ht="15" thickBot="1" x14ac:dyDescent="0.4">
      <c r="A112" s="97"/>
      <c r="B112" s="97"/>
      <c r="C112" s="22" t="s">
        <v>125</v>
      </c>
      <c r="D112" s="27">
        <v>355.72739157751789</v>
      </c>
      <c r="E112" s="28">
        <v>31.401573115069876</v>
      </c>
      <c r="F112" s="28">
        <v>170.52045756465435</v>
      </c>
      <c r="G112" s="28">
        <v>93.706387252367222</v>
      </c>
      <c r="H112" s="28"/>
      <c r="I112" s="29">
        <v>36.630000000000003</v>
      </c>
      <c r="J112" s="28">
        <v>0.1428755714827997</v>
      </c>
      <c r="K112" s="29">
        <v>1.2137171906544333</v>
      </c>
      <c r="L112" s="28">
        <v>2.9045369153115268</v>
      </c>
      <c r="M112" s="29">
        <v>18.584984653412267</v>
      </c>
      <c r="N112" s="28">
        <v>0.12932860144019245</v>
      </c>
      <c r="O112" s="29">
        <v>0.43034976959822352</v>
      </c>
      <c r="P112" s="10" t="s">
        <v>126</v>
      </c>
      <c r="Q112" s="11" t="s">
        <v>126</v>
      </c>
      <c r="R112" s="10" t="s">
        <v>126</v>
      </c>
      <c r="S112" s="11" t="s">
        <v>126</v>
      </c>
      <c r="T112" s="10">
        <v>0.29951978227543713</v>
      </c>
      <c r="U112" s="11">
        <v>1.7307980007257431</v>
      </c>
      <c r="V112" s="10" t="s">
        <v>126</v>
      </c>
      <c r="W112" s="11" t="s">
        <v>126</v>
      </c>
    </row>
    <row r="113" spans="1:23" ht="15" thickBot="1" x14ac:dyDescent="0.4">
      <c r="A113" s="97"/>
      <c r="B113" s="97" t="s">
        <v>129</v>
      </c>
      <c r="C113" s="23" t="s">
        <v>141</v>
      </c>
      <c r="D113" s="24">
        <v>5224.6479557291668</v>
      </c>
      <c r="E113" s="25">
        <v>3976.7240429687499</v>
      </c>
      <c r="F113" s="25">
        <v>2992.254150390625</v>
      </c>
      <c r="G113" s="25">
        <v>1410.298095703125</v>
      </c>
      <c r="H113" s="25">
        <v>14.93</v>
      </c>
      <c r="I113" s="26">
        <v>1121.81</v>
      </c>
      <c r="J113" s="25">
        <v>37.645818634033205</v>
      </c>
      <c r="K113" s="26">
        <v>41.083735148111977</v>
      </c>
      <c r="L113" s="25">
        <v>185.17891947428384</v>
      </c>
      <c r="M113" s="26">
        <v>1355.6933186848958</v>
      </c>
      <c r="N113" s="25">
        <v>16.141651153564453</v>
      </c>
      <c r="O113" s="26">
        <v>36.274810791015625</v>
      </c>
      <c r="P113" s="7" t="s">
        <v>124</v>
      </c>
      <c r="Q113" s="8" t="s">
        <v>124</v>
      </c>
      <c r="R113" s="7" t="s">
        <v>124</v>
      </c>
      <c r="S113" s="8">
        <v>2.5615769624710083</v>
      </c>
      <c r="T113" s="7">
        <v>47.79100382486979</v>
      </c>
      <c r="U113" s="8">
        <v>48.617295837402345</v>
      </c>
      <c r="V113" s="7" t="s">
        <v>124</v>
      </c>
      <c r="W113" s="8" t="s">
        <v>124</v>
      </c>
    </row>
    <row r="114" spans="1:23" ht="15" thickBot="1" x14ac:dyDescent="0.4">
      <c r="A114" s="97"/>
      <c r="B114" s="97"/>
      <c r="C114" s="23" t="s">
        <v>125</v>
      </c>
      <c r="D114" s="27">
        <v>165.22757937157357</v>
      </c>
      <c r="E114" s="28">
        <v>79.598393071550504</v>
      </c>
      <c r="F114" s="28">
        <v>46.018564562337794</v>
      </c>
      <c r="G114" s="28">
        <v>36.61215044422417</v>
      </c>
      <c r="H114" s="28">
        <v>7.29</v>
      </c>
      <c r="I114" s="29">
        <v>66.680000000000007</v>
      </c>
      <c r="J114" s="28">
        <v>1.1091438381758194</v>
      </c>
      <c r="K114" s="29">
        <v>0.98180339208181677</v>
      </c>
      <c r="L114" s="28">
        <v>11.294005487419557</v>
      </c>
      <c r="M114" s="29">
        <v>54.819329356300202</v>
      </c>
      <c r="N114" s="28">
        <v>0.55638030666702487</v>
      </c>
      <c r="O114" s="29">
        <v>1.095777961760054</v>
      </c>
      <c r="P114" s="10" t="s">
        <v>126</v>
      </c>
      <c r="Q114" s="11" t="s">
        <v>126</v>
      </c>
      <c r="R114" s="10" t="s">
        <v>126</v>
      </c>
      <c r="S114" s="11">
        <v>1.4447233288353432</v>
      </c>
      <c r="T114" s="10">
        <v>1.4982552994248166</v>
      </c>
      <c r="U114" s="11">
        <v>1.1883368819089688</v>
      </c>
      <c r="V114" s="10"/>
      <c r="W114" s="11" t="s">
        <v>126</v>
      </c>
    </row>
    <row r="115" spans="1:23" ht="15" thickBot="1" x14ac:dyDescent="0.4">
      <c r="A115" s="97" t="s">
        <v>89</v>
      </c>
      <c r="B115" s="97" t="s">
        <v>128</v>
      </c>
      <c r="C115" s="22" t="s">
        <v>37</v>
      </c>
      <c r="D115" s="24">
        <v>5123.9204166666668</v>
      </c>
      <c r="E115" s="25">
        <v>3887.4884472656249</v>
      </c>
      <c r="F115" s="25">
        <v>2672.190185546875</v>
      </c>
      <c r="G115" s="25" t="s">
        <v>156</v>
      </c>
      <c r="H115" s="25" t="s">
        <v>124</v>
      </c>
      <c r="I115" s="26">
        <v>76.459999999999994</v>
      </c>
      <c r="J115" s="25">
        <v>31.654933853149416</v>
      </c>
      <c r="K115" s="26">
        <v>35.839502334594727</v>
      </c>
      <c r="L115" s="25" t="s">
        <v>124</v>
      </c>
      <c r="M115" s="26">
        <v>266.11263275146484</v>
      </c>
      <c r="N115" s="25">
        <v>0.86462646722793579</v>
      </c>
      <c r="O115" s="26">
        <v>33.347658157348633</v>
      </c>
      <c r="P115" s="7" t="s">
        <v>124</v>
      </c>
      <c r="Q115" s="8" t="s">
        <v>124</v>
      </c>
      <c r="R115" s="7" t="s">
        <v>124</v>
      </c>
      <c r="S115" s="8" t="s">
        <v>124</v>
      </c>
      <c r="T115" s="7">
        <v>45.40222640991211</v>
      </c>
      <c r="U115" s="8">
        <v>44.526158905029298</v>
      </c>
      <c r="V115" s="7" t="s">
        <v>124</v>
      </c>
      <c r="W115" s="8">
        <v>1.6994427204132081</v>
      </c>
    </row>
    <row r="116" spans="1:23" ht="15" thickBot="1" x14ac:dyDescent="0.4">
      <c r="A116" s="97"/>
      <c r="B116" s="97"/>
      <c r="C116" s="22" t="s">
        <v>125</v>
      </c>
      <c r="D116" s="27">
        <v>59.979588109288734</v>
      </c>
      <c r="E116" s="28">
        <v>14.701800160002863</v>
      </c>
      <c r="F116" s="28">
        <v>180.47220756405795</v>
      </c>
      <c r="G116" s="28" t="s">
        <v>126</v>
      </c>
      <c r="H116" s="28" t="s">
        <v>126</v>
      </c>
      <c r="I116" s="29">
        <v>26.47</v>
      </c>
      <c r="J116" s="28">
        <v>0.44021755091763504</v>
      </c>
      <c r="K116" s="29">
        <v>0.11526252695801682</v>
      </c>
      <c r="L116" s="28" t="s">
        <v>126</v>
      </c>
      <c r="M116" s="29">
        <v>18.620992875189181</v>
      </c>
      <c r="N116" s="28">
        <v>8.2926615613198029E-2</v>
      </c>
      <c r="O116" s="29">
        <v>2.585746700601292</v>
      </c>
      <c r="P116" s="10" t="s">
        <v>126</v>
      </c>
      <c r="Q116" s="11" t="s">
        <v>126</v>
      </c>
      <c r="R116" s="10" t="s">
        <v>126</v>
      </c>
      <c r="S116" s="11" t="s">
        <v>126</v>
      </c>
      <c r="T116" s="10">
        <v>0.63924286522522078</v>
      </c>
      <c r="U116" s="11">
        <v>0.49171411445428814</v>
      </c>
      <c r="V116" s="10" t="s">
        <v>126</v>
      </c>
      <c r="W116" s="11">
        <v>0.69019983368201365</v>
      </c>
    </row>
    <row r="117" spans="1:23" ht="15" thickBot="1" x14ac:dyDescent="0.4">
      <c r="A117" s="97"/>
      <c r="B117" s="97" t="s">
        <v>129</v>
      </c>
      <c r="C117" s="23" t="s">
        <v>43</v>
      </c>
      <c r="D117" s="24">
        <v>5096.8881901041668</v>
      </c>
      <c r="E117" s="25">
        <v>3889.5507845052084</v>
      </c>
      <c r="F117" s="25">
        <v>2739.56005859375</v>
      </c>
      <c r="G117" s="25">
        <v>1417.0624186197917</v>
      </c>
      <c r="H117" s="25" t="s">
        <v>156</v>
      </c>
      <c r="I117" s="32" t="s">
        <v>156</v>
      </c>
      <c r="J117" s="25">
        <v>34.345309499104822</v>
      </c>
      <c r="K117" s="32">
        <v>40.189598083496094</v>
      </c>
      <c r="L117" s="25" t="s">
        <v>124</v>
      </c>
      <c r="M117" s="32">
        <v>209.29635620117188</v>
      </c>
      <c r="N117" s="25">
        <v>0.81768441200256348</v>
      </c>
      <c r="O117" s="32">
        <v>35.965932210286461</v>
      </c>
      <c r="P117" s="7" t="s">
        <v>124</v>
      </c>
      <c r="Q117" s="13" t="s">
        <v>124</v>
      </c>
      <c r="R117" s="7" t="s">
        <v>124</v>
      </c>
      <c r="S117" s="13" t="s">
        <v>124</v>
      </c>
      <c r="T117" s="7">
        <v>46.090245208740235</v>
      </c>
      <c r="U117" s="8">
        <v>47.359963989257814</v>
      </c>
      <c r="V117" s="7" t="s">
        <v>124</v>
      </c>
      <c r="W117" s="13">
        <v>11.641136264801025</v>
      </c>
    </row>
    <row r="118" spans="1:23" ht="15" thickBot="1" x14ac:dyDescent="0.4">
      <c r="A118" s="97"/>
      <c r="B118" s="97"/>
      <c r="C118" s="23" t="s">
        <v>125</v>
      </c>
      <c r="D118" s="27">
        <v>47.758034865328675</v>
      </c>
      <c r="E118" s="28">
        <v>28.432709846256067</v>
      </c>
      <c r="F118" s="28">
        <v>9.031493741346539</v>
      </c>
      <c r="G118" s="28">
        <v>23.865490361490288</v>
      </c>
      <c r="H118" s="28" t="s">
        <v>126</v>
      </c>
      <c r="I118" s="28" t="s">
        <v>126</v>
      </c>
      <c r="J118" s="28">
        <v>0.67431210379899609</v>
      </c>
      <c r="K118" s="28">
        <v>0.53054948566036364</v>
      </c>
      <c r="L118" s="28" t="s">
        <v>126</v>
      </c>
      <c r="M118" s="28">
        <v>14.91205461606156</v>
      </c>
      <c r="N118" s="28">
        <v>3.1636682346926827E-2</v>
      </c>
      <c r="O118" s="28">
        <v>0.36481773976153564</v>
      </c>
      <c r="P118" s="10" t="s">
        <v>126</v>
      </c>
      <c r="Q118" s="11" t="s">
        <v>126</v>
      </c>
      <c r="R118" s="10" t="s">
        <v>126</v>
      </c>
      <c r="S118" s="11" t="s">
        <v>126</v>
      </c>
      <c r="T118" s="10">
        <v>0.94888525228221621</v>
      </c>
      <c r="U118" s="11">
        <v>0.63075680403902035</v>
      </c>
      <c r="V118" s="10" t="s">
        <v>126</v>
      </c>
      <c r="W118" s="10">
        <v>4.2730165553220703</v>
      </c>
    </row>
    <row r="119" spans="1:23" ht="15" thickBot="1" x14ac:dyDescent="0.4">
      <c r="A119" s="97" t="s">
        <v>91</v>
      </c>
      <c r="B119" s="97" t="s">
        <v>128</v>
      </c>
      <c r="C119" s="22" t="s">
        <v>38</v>
      </c>
      <c r="D119" s="24">
        <v>4835.5776432291668</v>
      </c>
      <c r="E119" s="25">
        <v>3758.3948600260414</v>
      </c>
      <c r="F119" s="25">
        <v>2559.93212890625</v>
      </c>
      <c r="G119" s="25">
        <v>1276.9752604166667</v>
      </c>
      <c r="H119" s="25" t="s">
        <v>156</v>
      </c>
      <c r="I119" s="26" t="s">
        <v>156</v>
      </c>
      <c r="J119" s="25">
        <v>21.405748926798505</v>
      </c>
      <c r="K119" s="26">
        <v>23.951332092285156</v>
      </c>
      <c r="L119" s="25" t="s">
        <v>124</v>
      </c>
      <c r="M119" s="26">
        <v>108.44218190511067</v>
      </c>
      <c r="N119" s="25">
        <v>0.38416389624277753</v>
      </c>
      <c r="O119" s="26">
        <v>16.211978594462078</v>
      </c>
      <c r="P119" s="7" t="s">
        <v>124</v>
      </c>
      <c r="Q119" s="8" t="s">
        <v>124</v>
      </c>
      <c r="R119" s="7" t="s">
        <v>124</v>
      </c>
      <c r="S119" s="8" t="s">
        <v>124</v>
      </c>
      <c r="T119" s="7">
        <v>40.156243286132813</v>
      </c>
      <c r="U119" s="8">
        <v>41.85654983520508</v>
      </c>
      <c r="V119" s="7" t="s">
        <v>124</v>
      </c>
      <c r="W119" s="8" t="s">
        <v>124</v>
      </c>
    </row>
    <row r="120" spans="1:23" ht="15" thickBot="1" x14ac:dyDescent="0.4">
      <c r="A120" s="97"/>
      <c r="B120" s="97"/>
      <c r="C120" s="22" t="s">
        <v>125</v>
      </c>
      <c r="D120" s="27">
        <v>109.43039602379038</v>
      </c>
      <c r="E120" s="28">
        <v>22.380074044696858</v>
      </c>
      <c r="F120" s="28">
        <v>174.5671424690573</v>
      </c>
      <c r="G120" s="28">
        <v>25.395111122644149</v>
      </c>
      <c r="H120" s="28" t="s">
        <v>126</v>
      </c>
      <c r="I120" s="29" t="s">
        <v>126</v>
      </c>
      <c r="J120" s="28">
        <v>0.51850086214095203</v>
      </c>
      <c r="K120" s="29">
        <v>0.56375874434786044</v>
      </c>
      <c r="L120" s="28" t="s">
        <v>126</v>
      </c>
      <c r="M120" s="29">
        <v>12.622556569761233</v>
      </c>
      <c r="N120" s="28">
        <v>1.4117944557711449E-2</v>
      </c>
      <c r="O120" s="29">
        <v>0.48112082997858008</v>
      </c>
      <c r="P120" s="10" t="s">
        <v>126</v>
      </c>
      <c r="Q120" s="11" t="s">
        <v>126</v>
      </c>
      <c r="R120" s="10" t="s">
        <v>126</v>
      </c>
      <c r="S120" s="11" t="s">
        <v>126</v>
      </c>
      <c r="T120" s="10">
        <v>0.83742592402009608</v>
      </c>
      <c r="U120" s="11">
        <v>1.2753436115089098</v>
      </c>
      <c r="V120" s="10" t="s">
        <v>126</v>
      </c>
      <c r="W120" s="11" t="s">
        <v>126</v>
      </c>
    </row>
    <row r="121" spans="1:23" ht="15" thickBot="1" x14ac:dyDescent="0.4">
      <c r="A121" s="97"/>
      <c r="B121" s="97" t="s">
        <v>129</v>
      </c>
      <c r="C121" s="23" t="s">
        <v>44</v>
      </c>
      <c r="D121" s="24">
        <v>4904.8424544270829</v>
      </c>
      <c r="E121" s="25">
        <v>3741.6665071614584</v>
      </c>
      <c r="F121" s="25">
        <v>2681.7099609375</v>
      </c>
      <c r="G121" s="25">
        <v>1288.3903401692708</v>
      </c>
      <c r="H121" s="25" t="s">
        <v>124</v>
      </c>
      <c r="I121" s="32">
        <v>262.51</v>
      </c>
      <c r="J121" s="25">
        <v>21.101787490844728</v>
      </c>
      <c r="K121" s="32">
        <v>23.352856636047363</v>
      </c>
      <c r="L121" s="25" t="s">
        <v>124</v>
      </c>
      <c r="M121" s="32">
        <v>173.01290384928384</v>
      </c>
      <c r="N121" s="25">
        <v>1.5929057995478313</v>
      </c>
      <c r="O121" s="32">
        <v>19.062915166219074</v>
      </c>
      <c r="P121" s="7" t="s">
        <v>124</v>
      </c>
      <c r="Q121" s="13" t="s">
        <v>124</v>
      </c>
      <c r="R121" s="7" t="s">
        <v>124</v>
      </c>
      <c r="S121" s="13" t="s">
        <v>124</v>
      </c>
      <c r="T121" s="7">
        <v>40.712839406331376</v>
      </c>
      <c r="U121" s="8">
        <v>41.473063405354821</v>
      </c>
      <c r="V121" s="7" t="s">
        <v>124</v>
      </c>
      <c r="W121" s="13" t="s">
        <v>124</v>
      </c>
    </row>
    <row r="122" spans="1:23" ht="15" thickBot="1" x14ac:dyDescent="0.4">
      <c r="A122" s="97"/>
      <c r="B122" s="97"/>
      <c r="C122" s="23" t="s">
        <v>125</v>
      </c>
      <c r="D122" s="27">
        <v>229.90777606079328</v>
      </c>
      <c r="E122" s="28">
        <v>47.278603684149083</v>
      </c>
      <c r="F122" s="28">
        <v>300.54311995960546</v>
      </c>
      <c r="G122" s="28">
        <v>84.905905318897297</v>
      </c>
      <c r="H122" s="28" t="s">
        <v>126</v>
      </c>
      <c r="I122" s="28">
        <v>7.94</v>
      </c>
      <c r="J122" s="28">
        <v>1.1434212449024164</v>
      </c>
      <c r="K122" s="28">
        <v>0.11822831639403142</v>
      </c>
      <c r="L122" s="28" t="s">
        <v>126</v>
      </c>
      <c r="M122" s="28">
        <v>11.704178193793295</v>
      </c>
      <c r="N122" s="28">
        <v>0.10338651237636141</v>
      </c>
      <c r="O122" s="28">
        <v>0.57011664248291971</v>
      </c>
      <c r="P122" s="10" t="s">
        <v>126</v>
      </c>
      <c r="Q122" s="11" t="s">
        <v>126</v>
      </c>
      <c r="R122" s="10" t="s">
        <v>126</v>
      </c>
      <c r="S122" s="11" t="s">
        <v>126</v>
      </c>
      <c r="T122" s="10">
        <v>2.2204404387365311</v>
      </c>
      <c r="U122" s="11">
        <v>1.2491401497366763</v>
      </c>
      <c r="V122" s="10" t="s">
        <v>126</v>
      </c>
      <c r="W122" s="11" t="s">
        <v>126</v>
      </c>
    </row>
    <row r="123" spans="1:23" ht="15" thickBot="1" x14ac:dyDescent="0.4">
      <c r="A123" s="97" t="s">
        <v>92</v>
      </c>
      <c r="B123" s="97" t="s">
        <v>128</v>
      </c>
      <c r="C123" s="22" t="s">
        <v>39</v>
      </c>
      <c r="D123" s="24">
        <v>4903.9628971354168</v>
      </c>
      <c r="E123" s="25">
        <v>3676.4817740885414</v>
      </c>
      <c r="F123" s="25">
        <v>2281.95751953125</v>
      </c>
      <c r="G123" s="25">
        <v>1297.9690348307292</v>
      </c>
      <c r="H123" s="25" t="s">
        <v>156</v>
      </c>
      <c r="I123" s="32" t="s">
        <v>156</v>
      </c>
      <c r="J123" s="25">
        <v>22.07441640218099</v>
      </c>
      <c r="K123" s="32">
        <v>23.840063730875652</v>
      </c>
      <c r="L123" s="25" t="s">
        <v>124</v>
      </c>
      <c r="M123" s="32">
        <v>51.964870452880859</v>
      </c>
      <c r="N123" s="25">
        <v>0.3341917097568512</v>
      </c>
      <c r="O123" s="32">
        <v>14.545182863871256</v>
      </c>
      <c r="P123" s="7" t="s">
        <v>124</v>
      </c>
      <c r="Q123" s="13" t="s">
        <v>124</v>
      </c>
      <c r="R123" s="7" t="s">
        <v>124</v>
      </c>
      <c r="S123" s="13" t="s">
        <v>124</v>
      </c>
      <c r="T123" s="7">
        <v>41.023488006591798</v>
      </c>
      <c r="U123" s="8">
        <v>41.297522481282556</v>
      </c>
      <c r="V123" s="7" t="s">
        <v>124</v>
      </c>
      <c r="W123" s="13" t="s">
        <v>124</v>
      </c>
    </row>
    <row r="124" spans="1:23" ht="15" thickBot="1" x14ac:dyDescent="0.4">
      <c r="A124" s="97"/>
      <c r="B124" s="97"/>
      <c r="C124" s="22" t="s">
        <v>125</v>
      </c>
      <c r="D124" s="27">
        <v>228.83279064396041</v>
      </c>
      <c r="E124" s="28">
        <v>22.292024150697408</v>
      </c>
      <c r="F124" s="28">
        <v>57.696529728388867</v>
      </c>
      <c r="G124" s="28">
        <v>43.849505933108581</v>
      </c>
      <c r="H124" s="28" t="s">
        <v>126</v>
      </c>
      <c r="I124" s="28" t="s">
        <v>126</v>
      </c>
      <c r="J124" s="28">
        <v>0.55409479203493006</v>
      </c>
      <c r="K124" s="28">
        <v>0.34045274788005347</v>
      </c>
      <c r="L124" s="28" t="s">
        <v>126</v>
      </c>
      <c r="M124" s="28">
        <v>5.0335573279932673</v>
      </c>
      <c r="N124" s="28">
        <v>0.12518840481027194</v>
      </c>
      <c r="O124" s="28">
        <v>0.26246386835584007</v>
      </c>
      <c r="P124" s="10" t="s">
        <v>126</v>
      </c>
      <c r="Q124" s="11" t="s">
        <v>126</v>
      </c>
      <c r="R124" s="10" t="s">
        <v>126</v>
      </c>
      <c r="S124" s="11" t="s">
        <v>126</v>
      </c>
      <c r="T124" s="10">
        <v>1.2260518714963895</v>
      </c>
      <c r="U124" s="11">
        <v>0.55375629003118587</v>
      </c>
      <c r="V124" s="10" t="s">
        <v>126</v>
      </c>
      <c r="W124" s="11" t="s">
        <v>126</v>
      </c>
    </row>
    <row r="125" spans="1:23" ht="15" thickBot="1" x14ac:dyDescent="0.4">
      <c r="A125" s="97"/>
      <c r="B125" s="97" t="s">
        <v>129</v>
      </c>
      <c r="C125" s="23" t="s">
        <v>45</v>
      </c>
      <c r="D125" s="24">
        <v>4833.9949609374999</v>
      </c>
      <c r="E125" s="25">
        <v>3694.7058138020834</v>
      </c>
      <c r="F125" s="25">
        <v>2364.55810546875</v>
      </c>
      <c r="G125" s="25">
        <v>1294.7435302734375</v>
      </c>
      <c r="H125" s="25" t="s">
        <v>124</v>
      </c>
      <c r="I125" s="32" t="s">
        <v>124</v>
      </c>
      <c r="J125" s="25">
        <v>19.423807067871095</v>
      </c>
      <c r="K125" s="32">
        <v>26.286511103312176</v>
      </c>
      <c r="L125" s="25" t="s">
        <v>124</v>
      </c>
      <c r="M125" s="32">
        <v>91.919603983561203</v>
      </c>
      <c r="N125" s="25">
        <v>2.1640676657358804</v>
      </c>
      <c r="O125" s="32">
        <v>19.809617360432942</v>
      </c>
      <c r="P125" s="7" t="s">
        <v>124</v>
      </c>
      <c r="Q125" s="13" t="s">
        <v>124</v>
      </c>
      <c r="R125" s="7" t="s">
        <v>124</v>
      </c>
      <c r="S125" s="13" t="s">
        <v>124</v>
      </c>
      <c r="T125" s="7">
        <v>41.444190622965493</v>
      </c>
      <c r="U125" s="8">
        <v>42.085636393229173</v>
      </c>
      <c r="V125" s="7" t="s">
        <v>124</v>
      </c>
      <c r="W125" s="13" t="s">
        <v>124</v>
      </c>
    </row>
    <row r="126" spans="1:23" ht="15" thickBot="1" x14ac:dyDescent="0.4">
      <c r="A126" s="97"/>
      <c r="B126" s="97"/>
      <c r="C126" s="23" t="s">
        <v>125</v>
      </c>
      <c r="D126" s="27">
        <v>54.950746684300505</v>
      </c>
      <c r="E126" s="28">
        <v>32.024038487707891</v>
      </c>
      <c r="F126" s="28">
        <v>86.252739479607854</v>
      </c>
      <c r="G126" s="28">
        <v>9.4660042733369281</v>
      </c>
      <c r="H126" s="28" t="s">
        <v>126</v>
      </c>
      <c r="I126" s="28" t="s">
        <v>126</v>
      </c>
      <c r="J126" s="28">
        <v>0.16994558678668792</v>
      </c>
      <c r="K126" s="28">
        <v>0.58041061956691276</v>
      </c>
      <c r="L126" s="28" t="s">
        <v>126</v>
      </c>
      <c r="M126" s="28">
        <v>5.7116171742562463</v>
      </c>
      <c r="N126" s="28">
        <v>6.1553218752331974E-2</v>
      </c>
      <c r="O126" s="28">
        <v>0.49871092068027073</v>
      </c>
      <c r="P126" s="10"/>
      <c r="Q126" s="10"/>
      <c r="R126" s="10"/>
      <c r="S126" s="10"/>
      <c r="T126" s="10">
        <v>0.29349969245353891</v>
      </c>
      <c r="U126" s="11">
        <v>1.0352306551835637</v>
      </c>
      <c r="V126" s="10" t="s">
        <v>126</v>
      </c>
      <c r="W126" s="11" t="s">
        <v>126</v>
      </c>
    </row>
    <row r="127" spans="1:23" ht="15" thickBot="1" x14ac:dyDescent="0.4">
      <c r="A127" s="97" t="s">
        <v>94</v>
      </c>
      <c r="B127" s="97" t="s">
        <v>128</v>
      </c>
      <c r="C127" s="22" t="s">
        <v>40</v>
      </c>
      <c r="D127" s="24">
        <v>4792.2545638020829</v>
      </c>
      <c r="E127" s="25">
        <v>3585.0957877604164</v>
      </c>
      <c r="F127" s="25">
        <v>2459.8817138671875</v>
      </c>
      <c r="G127" s="25">
        <v>1281.5193277994792</v>
      </c>
      <c r="H127" s="25" t="s">
        <v>124</v>
      </c>
      <c r="I127" s="32">
        <v>29.07</v>
      </c>
      <c r="J127" s="25">
        <v>21.940804723103842</v>
      </c>
      <c r="K127" s="32">
        <v>25.200965245564777</v>
      </c>
      <c r="L127" s="25" t="s">
        <v>124</v>
      </c>
      <c r="M127" s="32">
        <v>71.847831064860031</v>
      </c>
      <c r="N127" s="25">
        <v>0.39305812120437622</v>
      </c>
      <c r="O127" s="32">
        <v>20.772010167439777</v>
      </c>
      <c r="P127" s="7" t="s">
        <v>124</v>
      </c>
      <c r="Q127" s="13" t="s">
        <v>124</v>
      </c>
      <c r="R127" s="7" t="s">
        <v>124</v>
      </c>
      <c r="S127" s="13">
        <v>1.6474665403366089</v>
      </c>
      <c r="T127" s="7">
        <v>40.295636138916016</v>
      </c>
      <c r="U127" s="8">
        <v>41.801114654541017</v>
      </c>
      <c r="V127" s="7" t="s">
        <v>124</v>
      </c>
      <c r="W127" s="13" t="s">
        <v>124</v>
      </c>
    </row>
    <row r="128" spans="1:23" ht="15" thickBot="1" x14ac:dyDescent="0.4">
      <c r="A128" s="97"/>
      <c r="B128" s="97"/>
      <c r="C128" s="22" t="s">
        <v>125</v>
      </c>
      <c r="D128" s="27">
        <v>60.387573878808325</v>
      </c>
      <c r="E128" s="28">
        <v>19.238790487659461</v>
      </c>
      <c r="F128" s="28">
        <v>73.062464173367729</v>
      </c>
      <c r="G128" s="28">
        <v>27.730506229908183</v>
      </c>
      <c r="H128" s="28" t="s">
        <v>126</v>
      </c>
      <c r="I128" s="28">
        <v>26.46</v>
      </c>
      <c r="J128" s="28">
        <v>0.40126908218667334</v>
      </c>
      <c r="K128" s="28">
        <v>0.6521152461356241</v>
      </c>
      <c r="L128" s="28" t="s">
        <v>126</v>
      </c>
      <c r="M128" s="28">
        <v>9.1371019126292996</v>
      </c>
      <c r="N128" s="28">
        <v>0.24418189723901865</v>
      </c>
      <c r="O128" s="28">
        <v>1.1392744690045569</v>
      </c>
      <c r="P128" s="10" t="s">
        <v>126</v>
      </c>
      <c r="Q128" s="11" t="s">
        <v>126</v>
      </c>
      <c r="R128" s="10" t="s">
        <v>126</v>
      </c>
      <c r="S128" s="11" t="s">
        <v>126</v>
      </c>
      <c r="T128" s="10">
        <v>0.80887253922171765</v>
      </c>
      <c r="U128" s="11">
        <v>0.25133964463669511</v>
      </c>
      <c r="V128" s="10" t="s">
        <v>126</v>
      </c>
      <c r="W128" s="11" t="s">
        <v>126</v>
      </c>
    </row>
    <row r="129" spans="1:23" ht="15" thickBot="1" x14ac:dyDescent="0.4">
      <c r="A129" s="97"/>
      <c r="B129" s="97" t="s">
        <v>129</v>
      </c>
      <c r="C129" s="23" t="s">
        <v>46</v>
      </c>
      <c r="D129" s="24">
        <v>4916.2174544270829</v>
      </c>
      <c r="E129" s="25">
        <v>3574.6563346354164</v>
      </c>
      <c r="F129" s="25">
        <v>2351.9334309895835</v>
      </c>
      <c r="G129" s="25">
        <v>1305.5992431640625</v>
      </c>
      <c r="H129" s="25" t="s">
        <v>124</v>
      </c>
      <c r="I129" s="32">
        <v>30.45</v>
      </c>
      <c r="J129" s="25">
        <v>23.140200220743818</v>
      </c>
      <c r="K129" s="32">
        <v>50.651134490966797</v>
      </c>
      <c r="L129" s="25">
        <v>371.06967163085938</v>
      </c>
      <c r="M129" s="32">
        <v>1399.0460611979167</v>
      </c>
      <c r="N129" s="25">
        <v>226.38411966959634</v>
      </c>
      <c r="O129" s="32">
        <v>240.94267272949219</v>
      </c>
      <c r="P129" s="7" t="s">
        <v>124</v>
      </c>
      <c r="Q129" s="13" t="s">
        <v>124</v>
      </c>
      <c r="R129" s="7" t="s">
        <v>124</v>
      </c>
      <c r="S129" s="13" t="s">
        <v>124</v>
      </c>
      <c r="T129" s="7">
        <v>41.651313425699868</v>
      </c>
      <c r="U129" s="8">
        <v>43.28004480997722</v>
      </c>
      <c r="V129" s="7">
        <v>3.9187820911407467</v>
      </c>
      <c r="W129" s="13">
        <v>2.8361328601837155</v>
      </c>
    </row>
    <row r="130" spans="1:23" ht="15" thickBot="1" x14ac:dyDescent="0.4">
      <c r="A130" s="97"/>
      <c r="B130" s="97"/>
      <c r="C130" s="23" t="s">
        <v>125</v>
      </c>
      <c r="D130" s="27">
        <v>177.96836510738322</v>
      </c>
      <c r="E130" s="28">
        <v>49.831494643172498</v>
      </c>
      <c r="F130" s="28">
        <v>67.272611529170064</v>
      </c>
      <c r="G130" s="28">
        <v>29.422353463073385</v>
      </c>
      <c r="H130" s="28" t="s">
        <v>126</v>
      </c>
      <c r="I130" s="28">
        <v>27.74</v>
      </c>
      <c r="J130" s="28">
        <v>0.52208160410200277</v>
      </c>
      <c r="K130" s="28">
        <v>0.50152458045615445</v>
      </c>
      <c r="L130" s="28">
        <v>8.5023409934400007</v>
      </c>
      <c r="M130" s="28">
        <v>30.336967730345492</v>
      </c>
      <c r="N130" s="28">
        <v>3.4425784292282793</v>
      </c>
      <c r="O130" s="28">
        <v>4.9314592858532817</v>
      </c>
      <c r="P130" s="10" t="s">
        <v>126</v>
      </c>
      <c r="Q130" s="10" t="s">
        <v>126</v>
      </c>
      <c r="R130" s="10" t="s">
        <v>126</v>
      </c>
      <c r="S130" s="10"/>
      <c r="T130" s="10">
        <v>0.63298883977904052</v>
      </c>
      <c r="U130" s="11">
        <v>0.900781272103368</v>
      </c>
      <c r="V130" s="10">
        <v>1.0271042643219552</v>
      </c>
      <c r="W130" s="10">
        <v>2.6561068260678469</v>
      </c>
    </row>
    <row r="131" spans="1:23" ht="15" thickBot="1" x14ac:dyDescent="0.4">
      <c r="A131" s="97" t="s">
        <v>96</v>
      </c>
      <c r="B131" s="97" t="s">
        <v>128</v>
      </c>
      <c r="C131" s="22" t="s">
        <v>41</v>
      </c>
      <c r="D131" s="24">
        <v>4892.7246158854168</v>
      </c>
      <c r="E131" s="25">
        <v>3590.3680859374999</v>
      </c>
      <c r="F131" s="25">
        <v>2696.487548828125</v>
      </c>
      <c r="G131" s="25">
        <v>1340.6534423828125</v>
      </c>
      <c r="H131" s="25" t="s">
        <v>124</v>
      </c>
      <c r="I131" s="32" t="s">
        <v>124</v>
      </c>
      <c r="J131" s="25">
        <v>22.279227498372396</v>
      </c>
      <c r="K131" s="32">
        <v>25.738902409871418</v>
      </c>
      <c r="L131" s="25" t="s">
        <v>124</v>
      </c>
      <c r="M131" s="32">
        <v>63.81859016418457</v>
      </c>
      <c r="N131" s="25">
        <v>0.41969741880893707</v>
      </c>
      <c r="O131" s="32">
        <v>22.998877843221027</v>
      </c>
      <c r="P131" s="7" t="s">
        <v>124</v>
      </c>
      <c r="Q131" s="13" t="s">
        <v>124</v>
      </c>
      <c r="R131" s="7" t="s">
        <v>156</v>
      </c>
      <c r="S131" s="13" t="s">
        <v>156</v>
      </c>
      <c r="T131" s="7">
        <v>41.820187530517579</v>
      </c>
      <c r="U131" s="8">
        <v>43.465207672119142</v>
      </c>
      <c r="V131" s="7" t="s">
        <v>124</v>
      </c>
      <c r="W131" s="13" t="s">
        <v>124</v>
      </c>
    </row>
    <row r="132" spans="1:23" ht="15" thickBot="1" x14ac:dyDescent="0.4">
      <c r="A132" s="97"/>
      <c r="B132" s="97"/>
      <c r="C132" s="22" t="s">
        <v>125</v>
      </c>
      <c r="D132" s="27">
        <v>71.20455848560789</v>
      </c>
      <c r="E132" s="28">
        <v>38.067022506712675</v>
      </c>
      <c r="F132" s="28">
        <v>75.150491745292328</v>
      </c>
      <c r="G132" s="28">
        <v>14.524660539661351</v>
      </c>
      <c r="H132" s="28" t="s">
        <v>126</v>
      </c>
      <c r="I132" s="28" t="s">
        <v>126</v>
      </c>
      <c r="J132" s="28">
        <v>0.28068828735676504</v>
      </c>
      <c r="K132" s="28">
        <v>0.78032965805076826</v>
      </c>
      <c r="L132" s="28" t="s">
        <v>126</v>
      </c>
      <c r="M132" s="28">
        <v>19.484071318548235</v>
      </c>
      <c r="N132" s="28">
        <v>7.9111130868070229E-2</v>
      </c>
      <c r="O132" s="28">
        <v>1.3358202090549414</v>
      </c>
      <c r="P132" s="10" t="s">
        <v>126</v>
      </c>
      <c r="Q132" s="11" t="s">
        <v>126</v>
      </c>
      <c r="R132" s="10" t="s">
        <v>126</v>
      </c>
      <c r="S132" s="11" t="s">
        <v>126</v>
      </c>
      <c r="T132" s="10">
        <v>0.45147495452725273</v>
      </c>
      <c r="U132" s="11">
        <v>1.0450326600020563</v>
      </c>
      <c r="V132" s="10" t="s">
        <v>126</v>
      </c>
      <c r="W132" s="11" t="s">
        <v>126</v>
      </c>
    </row>
    <row r="133" spans="1:23" ht="15" thickBot="1" x14ac:dyDescent="0.4">
      <c r="A133" s="97"/>
      <c r="B133" s="97" t="s">
        <v>129</v>
      </c>
      <c r="C133" s="23" t="s">
        <v>47</v>
      </c>
      <c r="D133" s="24">
        <v>4989.0032617187499</v>
      </c>
      <c r="E133" s="25">
        <v>3517.1088899739584</v>
      </c>
      <c r="F133" s="25">
        <v>2445.7607421875</v>
      </c>
      <c r="G133" s="25">
        <v>1305.7769368489583</v>
      </c>
      <c r="H133" s="25" t="s">
        <v>124</v>
      </c>
      <c r="I133" s="32" t="s">
        <v>124</v>
      </c>
      <c r="J133" s="25">
        <v>28.519011739095053</v>
      </c>
      <c r="K133" s="32">
        <v>59.011627197265625</v>
      </c>
      <c r="L133" s="25">
        <v>506.8428955078125</v>
      </c>
      <c r="M133" s="32">
        <v>2857.2286783854165</v>
      </c>
      <c r="N133" s="25">
        <v>419.36072794596356</v>
      </c>
      <c r="O133" s="32">
        <v>442.39651489257813</v>
      </c>
      <c r="P133" s="7" t="s">
        <v>124</v>
      </c>
      <c r="Q133" s="13" t="s">
        <v>124</v>
      </c>
      <c r="R133" s="7" t="s">
        <v>156</v>
      </c>
      <c r="S133" s="13" t="s">
        <v>156</v>
      </c>
      <c r="T133" s="7">
        <v>42.157531382242837</v>
      </c>
      <c r="U133" s="8">
        <v>43.970461781819665</v>
      </c>
      <c r="V133" s="7" t="s">
        <v>124</v>
      </c>
      <c r="W133" s="13" t="s">
        <v>124</v>
      </c>
    </row>
    <row r="134" spans="1:23" ht="15" thickBot="1" x14ac:dyDescent="0.4">
      <c r="A134" s="97"/>
      <c r="B134" s="97"/>
      <c r="C134" s="23" t="s">
        <v>125</v>
      </c>
      <c r="D134" s="27">
        <v>54.355397157492561</v>
      </c>
      <c r="E134" s="28">
        <v>38.671070899952262</v>
      </c>
      <c r="F134" s="28">
        <v>142.24695276904257</v>
      </c>
      <c r="G134" s="28">
        <v>16.071964532437264</v>
      </c>
      <c r="H134" s="28" t="s">
        <v>126</v>
      </c>
      <c r="I134" s="28" t="s">
        <v>126</v>
      </c>
      <c r="J134" s="28">
        <v>0.26056271141928766</v>
      </c>
      <c r="K134" s="28">
        <v>0.84088171111601084</v>
      </c>
      <c r="L134" s="28">
        <v>7.7389657283142572</v>
      </c>
      <c r="M134" s="28">
        <v>62.627533081135738</v>
      </c>
      <c r="N134" s="28">
        <v>5.6537465686142925</v>
      </c>
      <c r="O134" s="28">
        <v>7.0678945545604357</v>
      </c>
      <c r="P134" s="10" t="s">
        <v>126</v>
      </c>
      <c r="Q134" s="11" t="s">
        <v>126</v>
      </c>
      <c r="R134" s="10" t="s">
        <v>126</v>
      </c>
      <c r="S134" s="11" t="s">
        <v>126</v>
      </c>
      <c r="T134" s="12">
        <v>0.44140320791015214</v>
      </c>
      <c r="U134" s="11">
        <v>0.64391583710542077</v>
      </c>
      <c r="V134" s="10" t="s">
        <v>126</v>
      </c>
      <c r="W134" s="11" t="s">
        <v>126</v>
      </c>
    </row>
    <row r="135" spans="1:23" ht="15" thickBot="1" x14ac:dyDescent="0.4">
      <c r="A135" s="97" t="s">
        <v>98</v>
      </c>
      <c r="B135" s="97" t="s">
        <v>128</v>
      </c>
      <c r="C135" s="22" t="s">
        <v>42</v>
      </c>
      <c r="D135" s="24">
        <v>4884.1378645833329</v>
      </c>
      <c r="E135" s="25">
        <v>3551.7071972656249</v>
      </c>
      <c r="F135" s="25">
        <v>2354.7547607421875</v>
      </c>
      <c r="G135" s="25">
        <v>1286.0452880859375</v>
      </c>
      <c r="H135" s="25" t="s">
        <v>124</v>
      </c>
      <c r="I135" s="26" t="s">
        <v>124</v>
      </c>
      <c r="J135" s="25">
        <v>22.053665084838869</v>
      </c>
      <c r="K135" s="26">
        <v>24.394935607910156</v>
      </c>
      <c r="L135" s="25" t="s">
        <v>124</v>
      </c>
      <c r="M135" s="26">
        <v>8.9017138481140137</v>
      </c>
      <c r="N135" s="25">
        <v>0.35909995436668396</v>
      </c>
      <c r="O135" s="26">
        <v>20.400054295857746</v>
      </c>
      <c r="P135" s="7" t="s">
        <v>124</v>
      </c>
      <c r="Q135" s="8" t="s">
        <v>124</v>
      </c>
      <c r="R135" s="7" t="s">
        <v>124</v>
      </c>
      <c r="S135" s="8" t="s">
        <v>124</v>
      </c>
      <c r="T135" s="13">
        <v>40.520265858968095</v>
      </c>
      <c r="U135" s="8">
        <v>41.190535481770837</v>
      </c>
      <c r="V135" s="7" t="s">
        <v>124</v>
      </c>
      <c r="W135" s="8" t="s">
        <v>124</v>
      </c>
    </row>
    <row r="136" spans="1:23" ht="15" thickBot="1" x14ac:dyDescent="0.4">
      <c r="A136" s="97"/>
      <c r="B136" s="97"/>
      <c r="C136" s="22" t="s">
        <v>125</v>
      </c>
      <c r="D136" s="27">
        <v>125.00391833701835</v>
      </c>
      <c r="E136" s="28">
        <v>36.774535438901943</v>
      </c>
      <c r="F136" s="28">
        <v>39.943419362939409</v>
      </c>
      <c r="G136" s="28">
        <v>26.510710298427199</v>
      </c>
      <c r="H136" s="28" t="s">
        <v>126</v>
      </c>
      <c r="I136" s="29" t="s">
        <v>126</v>
      </c>
      <c r="J136" s="28">
        <v>0.56015964506197935</v>
      </c>
      <c r="K136" s="29">
        <v>0.4949800781449249</v>
      </c>
      <c r="L136" s="28" t="s">
        <v>126</v>
      </c>
      <c r="M136" s="29">
        <v>2.7435555101376208</v>
      </c>
      <c r="N136" s="28">
        <v>6.665279640276528E-2</v>
      </c>
      <c r="O136" s="29">
        <v>2.3706786194169438</v>
      </c>
      <c r="P136" s="10" t="s">
        <v>126</v>
      </c>
      <c r="Q136" s="11" t="s">
        <v>126</v>
      </c>
      <c r="R136" s="10" t="s">
        <v>126</v>
      </c>
      <c r="S136" s="11" t="s">
        <v>126</v>
      </c>
      <c r="T136" s="10">
        <v>0.99294305992447707</v>
      </c>
      <c r="U136" s="11">
        <v>0.59477725204479026</v>
      </c>
      <c r="V136" s="10" t="s">
        <v>126</v>
      </c>
      <c r="W136" s="11" t="s">
        <v>126</v>
      </c>
    </row>
    <row r="137" spans="1:23" ht="15" thickBot="1" x14ac:dyDescent="0.4">
      <c r="A137" s="97"/>
      <c r="B137" s="97" t="s">
        <v>129</v>
      </c>
      <c r="C137" s="23" t="s">
        <v>48</v>
      </c>
      <c r="D137" s="24">
        <v>5023.6411197916668</v>
      </c>
      <c r="E137" s="25">
        <v>3546.0352408854164</v>
      </c>
      <c r="F137" s="25">
        <v>2483.694091796875</v>
      </c>
      <c r="G137" s="25">
        <v>1346.6937255859375</v>
      </c>
      <c r="H137" s="25" t="s">
        <v>124</v>
      </c>
      <c r="I137" s="26" t="s">
        <v>124</v>
      </c>
      <c r="J137" s="25">
        <v>37.49921600341797</v>
      </c>
      <c r="K137" s="26">
        <v>64.299030303955078</v>
      </c>
      <c r="L137" s="25">
        <v>380.36465454101563</v>
      </c>
      <c r="M137" s="26">
        <v>2865.9051920572915</v>
      </c>
      <c r="N137" s="25">
        <v>466.10505167643231</v>
      </c>
      <c r="O137" s="26">
        <v>483.09996541341144</v>
      </c>
      <c r="P137" s="7" t="s">
        <v>156</v>
      </c>
      <c r="Q137" s="8" t="s">
        <v>156</v>
      </c>
      <c r="R137" s="7" t="s">
        <v>124</v>
      </c>
      <c r="S137" s="8" t="s">
        <v>124</v>
      </c>
      <c r="T137" s="7">
        <v>43.588321329752603</v>
      </c>
      <c r="U137" s="8">
        <v>44.275669352213548</v>
      </c>
      <c r="V137" s="7" t="s">
        <v>124</v>
      </c>
      <c r="W137" s="8" t="s">
        <v>124</v>
      </c>
    </row>
    <row r="138" spans="1:23" ht="15" thickBot="1" x14ac:dyDescent="0.4">
      <c r="A138" s="97"/>
      <c r="B138" s="97"/>
      <c r="C138" s="23" t="s">
        <v>125</v>
      </c>
      <c r="D138" s="27">
        <v>55.161791632867313</v>
      </c>
      <c r="E138" s="28">
        <v>52.977463078369489</v>
      </c>
      <c r="F138" s="28">
        <v>11.551252183289616</v>
      </c>
      <c r="G138" s="28">
        <v>63.412456478955178</v>
      </c>
      <c r="H138" s="28" t="s">
        <v>126</v>
      </c>
      <c r="I138" s="29" t="s">
        <v>126</v>
      </c>
      <c r="J138" s="28">
        <v>1.1714039722993252</v>
      </c>
      <c r="K138" s="29">
        <v>1.0178940332277171</v>
      </c>
      <c r="L138" s="28">
        <v>19.08595404710103</v>
      </c>
      <c r="M138" s="29">
        <v>77.796727885908908</v>
      </c>
      <c r="N138" s="28">
        <v>17.096195003190388</v>
      </c>
      <c r="O138" s="29">
        <v>5.8085756125495118</v>
      </c>
      <c r="P138" s="10" t="s">
        <v>126</v>
      </c>
      <c r="Q138" s="11" t="s">
        <v>126</v>
      </c>
      <c r="R138" s="10" t="s">
        <v>126</v>
      </c>
      <c r="S138" s="11" t="s">
        <v>126</v>
      </c>
      <c r="T138" s="10">
        <v>1.448513097390308</v>
      </c>
      <c r="U138" s="11">
        <v>1.118305156902252</v>
      </c>
      <c r="V138" s="10" t="s">
        <v>126</v>
      </c>
      <c r="W138" s="11" t="s">
        <v>126</v>
      </c>
    </row>
    <row r="141" spans="1:23" ht="15" thickBot="1" x14ac:dyDescent="0.4"/>
    <row r="142" spans="1:23" ht="26.5" thickBot="1" x14ac:dyDescent="0.65">
      <c r="A142" s="101" t="s">
        <v>142</v>
      </c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</row>
    <row r="143" spans="1:23" ht="15" thickBot="1" x14ac:dyDescent="0.4">
      <c r="A143" s="105" t="s">
        <v>85</v>
      </c>
      <c r="B143" s="105" t="s">
        <v>127</v>
      </c>
      <c r="C143" s="112" t="s">
        <v>133</v>
      </c>
      <c r="D143" s="4" t="s">
        <v>109</v>
      </c>
      <c r="E143" s="4" t="s">
        <v>109</v>
      </c>
      <c r="F143" s="4" t="s">
        <v>109</v>
      </c>
      <c r="G143" s="4" t="s">
        <v>109</v>
      </c>
      <c r="H143" s="4" t="s">
        <v>109</v>
      </c>
      <c r="I143" s="5" t="s">
        <v>110</v>
      </c>
      <c r="J143" s="4" t="s">
        <v>109</v>
      </c>
      <c r="K143" s="5" t="s">
        <v>110</v>
      </c>
      <c r="L143" s="4" t="s">
        <v>109</v>
      </c>
      <c r="M143" s="5" t="s">
        <v>110</v>
      </c>
      <c r="N143" s="4" t="s">
        <v>109</v>
      </c>
      <c r="O143" s="5" t="s">
        <v>110</v>
      </c>
      <c r="P143" s="4" t="s">
        <v>109</v>
      </c>
      <c r="Q143" s="5" t="s">
        <v>110</v>
      </c>
      <c r="R143" s="4" t="s">
        <v>109</v>
      </c>
      <c r="S143" s="5" t="s">
        <v>110</v>
      </c>
      <c r="T143" s="4" t="s">
        <v>109</v>
      </c>
      <c r="U143" s="5" t="s">
        <v>110</v>
      </c>
      <c r="V143" s="4" t="s">
        <v>109</v>
      </c>
      <c r="W143" s="5" t="s">
        <v>110</v>
      </c>
    </row>
    <row r="144" spans="1:23" ht="15" thickBot="1" x14ac:dyDescent="0.4">
      <c r="A144" s="106"/>
      <c r="B144" s="106"/>
      <c r="C144" s="113"/>
      <c r="D144" s="17" t="s">
        <v>111</v>
      </c>
      <c r="E144" s="18" t="s">
        <v>112</v>
      </c>
      <c r="F144" s="57" t="s">
        <v>113</v>
      </c>
      <c r="G144" s="18" t="s">
        <v>114</v>
      </c>
      <c r="H144" s="71" t="s">
        <v>115</v>
      </c>
      <c r="I144" s="72"/>
      <c r="J144" s="73" t="s">
        <v>116</v>
      </c>
      <c r="K144" s="74"/>
      <c r="L144" s="73" t="s">
        <v>117</v>
      </c>
      <c r="M144" s="74"/>
      <c r="N144" s="71" t="s">
        <v>118</v>
      </c>
      <c r="O144" s="72"/>
      <c r="P144" s="71" t="s">
        <v>119</v>
      </c>
      <c r="Q144" s="72"/>
      <c r="R144" s="71" t="s">
        <v>120</v>
      </c>
      <c r="S144" s="72"/>
      <c r="T144" s="73" t="s">
        <v>121</v>
      </c>
      <c r="U144" s="74"/>
      <c r="V144" s="71" t="s">
        <v>122</v>
      </c>
      <c r="W144" s="72"/>
    </row>
    <row r="145" spans="1:23" ht="15" thickBot="1" x14ac:dyDescent="0.4">
      <c r="A145" s="106"/>
      <c r="B145" s="106"/>
      <c r="C145" s="105"/>
      <c r="D145" s="53" t="s">
        <v>123</v>
      </c>
      <c r="E145" s="21" t="s">
        <v>123</v>
      </c>
      <c r="F145" s="21" t="s">
        <v>123</v>
      </c>
      <c r="G145" s="21" t="s">
        <v>123</v>
      </c>
      <c r="H145" s="93" t="s">
        <v>123</v>
      </c>
      <c r="I145" s="94"/>
      <c r="J145" s="93" t="s">
        <v>123</v>
      </c>
      <c r="K145" s="94"/>
      <c r="L145" s="93" t="s">
        <v>123</v>
      </c>
      <c r="M145" s="94"/>
      <c r="N145" s="93" t="s">
        <v>123</v>
      </c>
      <c r="O145" s="94"/>
      <c r="P145" s="93" t="s">
        <v>123</v>
      </c>
      <c r="Q145" s="94"/>
      <c r="R145" s="93" t="s">
        <v>123</v>
      </c>
      <c r="S145" s="94"/>
      <c r="T145" s="93" t="s">
        <v>123</v>
      </c>
      <c r="U145" s="94"/>
      <c r="V145" s="95" t="s">
        <v>123</v>
      </c>
      <c r="W145" s="96"/>
    </row>
    <row r="146" spans="1:23" ht="15" thickBot="1" x14ac:dyDescent="0.4">
      <c r="A146" s="97" t="s">
        <v>87</v>
      </c>
      <c r="B146" s="97" t="s">
        <v>128</v>
      </c>
      <c r="C146" s="22" t="s">
        <v>143</v>
      </c>
      <c r="D146" s="24">
        <v>5660.3069140625003</v>
      </c>
      <c r="E146" s="25">
        <v>4042.1087304687499</v>
      </c>
      <c r="F146" s="25">
        <v>2643.48828125</v>
      </c>
      <c r="G146" s="25">
        <v>1541.1601969401042</v>
      </c>
      <c r="H146" s="25">
        <v>44.72</v>
      </c>
      <c r="I146" s="26">
        <v>442.51</v>
      </c>
      <c r="J146" s="25">
        <v>38.307191212972008</v>
      </c>
      <c r="K146" s="26">
        <v>42.984718322753906</v>
      </c>
      <c r="L146" s="25">
        <v>484.47049967447919</v>
      </c>
      <c r="M146" s="26">
        <v>1522.1329573567709</v>
      </c>
      <c r="N146" s="25">
        <v>1.418364445368449</v>
      </c>
      <c r="O146" s="26">
        <v>41.37</v>
      </c>
      <c r="P146" s="7" t="s">
        <v>124</v>
      </c>
      <c r="Q146" s="8" t="s">
        <v>124</v>
      </c>
      <c r="R146" s="7" t="s">
        <v>124</v>
      </c>
      <c r="S146" s="8" t="s">
        <v>124</v>
      </c>
      <c r="T146" s="7">
        <v>51.811730804443357</v>
      </c>
      <c r="U146" s="8">
        <v>52.030079650878896</v>
      </c>
      <c r="V146" s="7" t="s">
        <v>156</v>
      </c>
      <c r="W146" s="8" t="s">
        <v>124</v>
      </c>
    </row>
    <row r="147" spans="1:23" ht="15" thickBot="1" x14ac:dyDescent="0.4">
      <c r="A147" s="97"/>
      <c r="B147" s="97"/>
      <c r="C147" s="22" t="s">
        <v>125</v>
      </c>
      <c r="D147" s="27">
        <v>369.40850302616428</v>
      </c>
      <c r="E147" s="28">
        <v>217.98493637469082</v>
      </c>
      <c r="F147" s="28">
        <v>180.3049785959266</v>
      </c>
      <c r="G147" s="28">
        <v>71.690075561304525</v>
      </c>
      <c r="H147" s="28">
        <v>43.6</v>
      </c>
      <c r="I147" s="29">
        <v>21.04</v>
      </c>
      <c r="J147" s="28">
        <v>1.7927496386311508</v>
      </c>
      <c r="K147" s="29">
        <v>0.5609470864447198</v>
      </c>
      <c r="L147" s="28">
        <v>27.193014871693098</v>
      </c>
      <c r="M147" s="29">
        <v>18.306072079866777</v>
      </c>
      <c r="N147" s="28">
        <v>8.9085497805198532E-2</v>
      </c>
      <c r="O147" s="29">
        <v>0.63094851328262247</v>
      </c>
      <c r="P147" s="10" t="s">
        <v>126</v>
      </c>
      <c r="Q147" s="11" t="s">
        <v>126</v>
      </c>
      <c r="R147" s="10" t="s">
        <v>126</v>
      </c>
      <c r="S147" s="11" t="s">
        <v>126</v>
      </c>
      <c r="T147" s="10">
        <v>2.0112455678673977</v>
      </c>
      <c r="U147" s="11">
        <v>0.81246552394625593</v>
      </c>
      <c r="V147" s="10" t="s">
        <v>126</v>
      </c>
      <c r="W147" s="11" t="s">
        <v>126</v>
      </c>
    </row>
    <row r="148" spans="1:23" ht="15" thickBot="1" x14ac:dyDescent="0.4">
      <c r="A148" s="97"/>
      <c r="B148" s="97" t="s">
        <v>129</v>
      </c>
      <c r="C148" s="23" t="s">
        <v>144</v>
      </c>
      <c r="D148" s="24">
        <v>5664.7128385416663</v>
      </c>
      <c r="E148" s="25">
        <v>4026.5846419270833</v>
      </c>
      <c r="F148" s="25">
        <v>2587.2992350260415</v>
      </c>
      <c r="G148" s="25">
        <v>1556.5552164713542</v>
      </c>
      <c r="H148" s="25">
        <v>19.22</v>
      </c>
      <c r="I148" s="26">
        <v>564.57000000000005</v>
      </c>
      <c r="J148" s="25">
        <v>39.227680206298828</v>
      </c>
      <c r="K148" s="26">
        <v>43.692157745361328</v>
      </c>
      <c r="L148" s="25">
        <v>499.02885945638019</v>
      </c>
      <c r="M148" s="26">
        <v>1583.0121077473959</v>
      </c>
      <c r="N148" s="25">
        <v>2.682286262512207</v>
      </c>
      <c r="O148" s="26">
        <v>43.73</v>
      </c>
      <c r="P148" s="7" t="s">
        <v>156</v>
      </c>
      <c r="Q148" s="8" t="s">
        <v>124</v>
      </c>
      <c r="R148" s="7" t="s">
        <v>124</v>
      </c>
      <c r="S148" s="8" t="s">
        <v>156</v>
      </c>
      <c r="T148" s="7">
        <v>51.253838958740232</v>
      </c>
      <c r="U148" s="8">
        <v>51.637108612060537</v>
      </c>
      <c r="V148" s="7" t="s">
        <v>124</v>
      </c>
      <c r="W148" s="8">
        <v>1.2424961924552917</v>
      </c>
    </row>
    <row r="149" spans="1:23" ht="15" thickBot="1" x14ac:dyDescent="0.4">
      <c r="A149" s="97"/>
      <c r="B149" s="97"/>
      <c r="C149" s="23" t="s">
        <v>125</v>
      </c>
      <c r="D149" s="27">
        <v>298.19848245255167</v>
      </c>
      <c r="E149" s="28">
        <v>215.83600517797368</v>
      </c>
      <c r="F149" s="28">
        <v>137.151743307738</v>
      </c>
      <c r="G149" s="28">
        <v>36.141129224324388</v>
      </c>
      <c r="H149" s="28">
        <v>9.15</v>
      </c>
      <c r="I149" s="29">
        <v>46.35</v>
      </c>
      <c r="J149" s="28">
        <v>1.0361236825843212</v>
      </c>
      <c r="K149" s="29">
        <v>0.21512319708580865</v>
      </c>
      <c r="L149" s="28">
        <v>13.652958802063187</v>
      </c>
      <c r="M149" s="29">
        <v>19.198253156087297</v>
      </c>
      <c r="N149" s="28">
        <v>9.4272501098224021E-2</v>
      </c>
      <c r="O149" s="29">
        <v>0.33116854593842887</v>
      </c>
      <c r="P149" s="10" t="s">
        <v>126</v>
      </c>
      <c r="Q149" s="11" t="s">
        <v>126</v>
      </c>
      <c r="R149" s="10" t="s">
        <v>126</v>
      </c>
      <c r="S149" s="11" t="s">
        <v>126</v>
      </c>
      <c r="T149" s="10">
        <v>1.3889258025286058</v>
      </c>
      <c r="U149" s="11">
        <v>0.20301505021775029</v>
      </c>
      <c r="V149" s="10"/>
      <c r="W149" s="11">
        <v>6.1740834089911642E-2</v>
      </c>
    </row>
    <row r="150" spans="1:23" ht="15" thickBot="1" x14ac:dyDescent="0.4">
      <c r="A150" s="97" t="s">
        <v>89</v>
      </c>
      <c r="B150" s="97" t="s">
        <v>128</v>
      </c>
      <c r="C150" s="22" t="s">
        <v>49</v>
      </c>
      <c r="D150" s="24">
        <v>5194.5600065104163</v>
      </c>
      <c r="E150" s="25">
        <v>4064.7265690104164</v>
      </c>
      <c r="F150" s="25">
        <v>2562.8260904947915</v>
      </c>
      <c r="G150" s="25">
        <v>1450.4931233723958</v>
      </c>
      <c r="H150" s="25">
        <v>23.44</v>
      </c>
      <c r="I150" s="26">
        <v>137.02000000000001</v>
      </c>
      <c r="J150" s="25">
        <v>32.558691660563149</v>
      </c>
      <c r="K150" s="26">
        <v>36.292517344156899</v>
      </c>
      <c r="L150" s="25">
        <v>141.32065836588541</v>
      </c>
      <c r="M150" s="26">
        <v>384.78320556640625</v>
      </c>
      <c r="N150" s="25">
        <v>19.134937922159832</v>
      </c>
      <c r="O150" s="26">
        <v>26.74</v>
      </c>
      <c r="P150" s="7" t="s">
        <v>156</v>
      </c>
      <c r="Q150" s="8" t="s">
        <v>124</v>
      </c>
      <c r="R150" s="7" t="s">
        <v>124</v>
      </c>
      <c r="S150" s="8" t="s">
        <v>124</v>
      </c>
      <c r="T150" s="7">
        <v>47.986058654785154</v>
      </c>
      <c r="U150" s="8">
        <v>47.474381256103506</v>
      </c>
      <c r="V150" s="7" t="s">
        <v>124</v>
      </c>
      <c r="W150" s="8" t="s">
        <v>124</v>
      </c>
    </row>
    <row r="151" spans="1:23" ht="15" thickBot="1" x14ac:dyDescent="0.4">
      <c r="A151" s="97"/>
      <c r="B151" s="97"/>
      <c r="C151" s="22" t="s">
        <v>125</v>
      </c>
      <c r="D151" s="27">
        <v>270.01799963347099</v>
      </c>
      <c r="E151" s="28">
        <v>219.23249402523382</v>
      </c>
      <c r="F151" s="28">
        <v>201.54380979148377</v>
      </c>
      <c r="G151" s="28">
        <v>64.395955062705085</v>
      </c>
      <c r="H151" s="28">
        <v>8.59</v>
      </c>
      <c r="I151" s="29">
        <v>15.16</v>
      </c>
      <c r="J151" s="28">
        <v>1.2628750470341428</v>
      </c>
      <c r="K151" s="29">
        <v>0.5624153851185304</v>
      </c>
      <c r="L151" s="28">
        <v>9.5538855939304277</v>
      </c>
      <c r="M151" s="29">
        <v>16.119351897366535</v>
      </c>
      <c r="N151" s="28">
        <v>0.70023339923049244</v>
      </c>
      <c r="O151" s="29">
        <v>0.73339682030707265</v>
      </c>
      <c r="P151" s="10" t="s">
        <v>126</v>
      </c>
      <c r="Q151" s="11" t="s">
        <v>126</v>
      </c>
      <c r="R151" s="10" t="s">
        <v>126</v>
      </c>
      <c r="S151" s="11" t="s">
        <v>126</v>
      </c>
      <c r="T151" s="10">
        <v>1.9855790248904384</v>
      </c>
      <c r="U151" s="11">
        <v>0.86909340265788726</v>
      </c>
      <c r="V151" s="10"/>
      <c r="W151" s="11" t="s">
        <v>126</v>
      </c>
    </row>
    <row r="152" spans="1:23" ht="15" thickBot="1" x14ac:dyDescent="0.4">
      <c r="A152" s="97"/>
      <c r="B152" s="97" t="s">
        <v>129</v>
      </c>
      <c r="C152" s="23" t="s">
        <v>55</v>
      </c>
      <c r="D152" s="24">
        <v>5228.3791796875003</v>
      </c>
      <c r="E152" s="25">
        <v>4060.7747460937499</v>
      </c>
      <c r="F152" s="25">
        <v>2626.4856770833335</v>
      </c>
      <c r="G152" s="25">
        <v>1447.7931722005208</v>
      </c>
      <c r="H152" s="25" t="s">
        <v>124</v>
      </c>
      <c r="I152" s="32">
        <v>145.44</v>
      </c>
      <c r="J152" s="25">
        <v>32.178586959838867</v>
      </c>
      <c r="K152" s="32">
        <v>36.909225463867188</v>
      </c>
      <c r="L152" s="25">
        <v>70.588564554850265</v>
      </c>
      <c r="M152" s="32">
        <v>476.88095336914063</v>
      </c>
      <c r="N152" s="25">
        <v>1.5761265357335408</v>
      </c>
      <c r="O152" s="32">
        <v>29.76</v>
      </c>
      <c r="P152" s="7" t="s">
        <v>124</v>
      </c>
      <c r="Q152" s="13" t="s">
        <v>124</v>
      </c>
      <c r="R152" s="7" t="s">
        <v>124</v>
      </c>
      <c r="S152" s="13" t="s">
        <v>124</v>
      </c>
      <c r="T152" s="7">
        <v>47.62922424316406</v>
      </c>
      <c r="U152" s="8">
        <v>46.766973622639966</v>
      </c>
      <c r="V152" s="7" t="s">
        <v>156</v>
      </c>
      <c r="W152" s="13" t="s">
        <v>124</v>
      </c>
    </row>
    <row r="153" spans="1:23" ht="15" thickBot="1" x14ac:dyDescent="0.4">
      <c r="A153" s="97"/>
      <c r="B153" s="97"/>
      <c r="C153" s="23" t="s">
        <v>125</v>
      </c>
      <c r="D153" s="27">
        <v>215.90488485212285</v>
      </c>
      <c r="E153" s="28">
        <v>218.35637192897065</v>
      </c>
      <c r="F153" s="28">
        <v>159.81945266905066</v>
      </c>
      <c r="G153" s="28">
        <v>37.444090817368661</v>
      </c>
      <c r="H153" s="28" t="s">
        <v>126</v>
      </c>
      <c r="I153" s="28">
        <v>18.21</v>
      </c>
      <c r="J153" s="28">
        <v>0.68648937971480906</v>
      </c>
      <c r="K153" s="28">
        <v>0.28260626232898206</v>
      </c>
      <c r="L153" s="28">
        <v>2.576413614373227</v>
      </c>
      <c r="M153" s="28">
        <v>4.4108123294178379</v>
      </c>
      <c r="N153" s="28">
        <v>7.2956710957797058E-2</v>
      </c>
      <c r="O153" s="28">
        <v>0.34111520182595417</v>
      </c>
      <c r="P153" s="10" t="s">
        <v>126</v>
      </c>
      <c r="Q153" s="10" t="s">
        <v>126</v>
      </c>
      <c r="R153" s="10" t="s">
        <v>126</v>
      </c>
      <c r="S153" s="10" t="s">
        <v>126</v>
      </c>
      <c r="T153" s="10">
        <v>1.2473692589868075</v>
      </c>
      <c r="U153" s="11">
        <v>0.59808486047720488</v>
      </c>
      <c r="V153" s="10" t="s">
        <v>126</v>
      </c>
      <c r="W153" s="10" t="s">
        <v>126</v>
      </c>
    </row>
    <row r="154" spans="1:23" ht="15" thickBot="1" x14ac:dyDescent="0.4">
      <c r="A154" s="97" t="s">
        <v>91</v>
      </c>
      <c r="B154" s="97" t="s">
        <v>128</v>
      </c>
      <c r="C154" s="22" t="s">
        <v>50</v>
      </c>
      <c r="D154" s="24">
        <v>4870.9071744791663</v>
      </c>
      <c r="E154" s="25">
        <v>3962.3131575520833</v>
      </c>
      <c r="F154" s="25">
        <v>2378.548583984375</v>
      </c>
      <c r="G154" s="25">
        <v>1296.9288330078125</v>
      </c>
      <c r="H154" s="25" t="s">
        <v>124</v>
      </c>
      <c r="I154" s="26">
        <v>183.94</v>
      </c>
      <c r="J154" s="25">
        <v>24.241193135579426</v>
      </c>
      <c r="K154" s="26">
        <v>27.851669311523438</v>
      </c>
      <c r="L154" s="25">
        <v>8.9354135990142822</v>
      </c>
      <c r="M154" s="26">
        <v>191.47917928059897</v>
      </c>
      <c r="N154" s="25">
        <v>0.4901212751865387</v>
      </c>
      <c r="O154" s="26">
        <v>18.84</v>
      </c>
      <c r="P154" s="7" t="s">
        <v>124</v>
      </c>
      <c r="Q154" s="8" t="s">
        <v>124</v>
      </c>
      <c r="R154" s="7" t="s">
        <v>124</v>
      </c>
      <c r="S154" s="8" t="s">
        <v>124</v>
      </c>
      <c r="T154" s="7">
        <v>42.022331339518225</v>
      </c>
      <c r="U154" s="8">
        <v>43.893405405680333</v>
      </c>
      <c r="V154" s="7" t="s">
        <v>124</v>
      </c>
      <c r="W154" s="8" t="s">
        <v>124</v>
      </c>
    </row>
    <row r="155" spans="1:23" ht="15" thickBot="1" x14ac:dyDescent="0.4">
      <c r="A155" s="97"/>
      <c r="B155" s="97"/>
      <c r="C155" s="22" t="s">
        <v>125</v>
      </c>
      <c r="D155" s="27">
        <v>206.28379032748845</v>
      </c>
      <c r="E155" s="28">
        <v>216.1040298230368</v>
      </c>
      <c r="F155" s="28">
        <v>57.809898637032937</v>
      </c>
      <c r="G155" s="28">
        <v>19.496326710740906</v>
      </c>
      <c r="H155" s="28" t="s">
        <v>126</v>
      </c>
      <c r="I155" s="29">
        <v>22.12</v>
      </c>
      <c r="J155" s="28">
        <v>0.24180213395809413</v>
      </c>
      <c r="K155" s="29">
        <v>1.2456763662820438</v>
      </c>
      <c r="L155" s="28">
        <v>1.4592719151791216</v>
      </c>
      <c r="M155" s="29">
        <v>12.358031524938152</v>
      </c>
      <c r="N155" s="28">
        <v>3.9988608426682989E-2</v>
      </c>
      <c r="O155" s="29">
        <v>1.0328785979396262</v>
      </c>
      <c r="P155" s="10" t="s">
        <v>126</v>
      </c>
      <c r="Q155" s="11" t="s">
        <v>126</v>
      </c>
      <c r="R155" s="10" t="s">
        <v>126</v>
      </c>
      <c r="S155" s="11" t="s">
        <v>126</v>
      </c>
      <c r="T155" s="10">
        <v>0.298457493932962</v>
      </c>
      <c r="U155" s="11">
        <v>2.2482145073164137</v>
      </c>
      <c r="V155" s="10"/>
      <c r="W155" s="11" t="s">
        <v>126</v>
      </c>
    </row>
    <row r="156" spans="1:23" ht="15" thickBot="1" x14ac:dyDescent="0.4">
      <c r="A156" s="97"/>
      <c r="B156" s="97" t="s">
        <v>129</v>
      </c>
      <c r="C156" s="23" t="s">
        <v>56</v>
      </c>
      <c r="D156" s="24">
        <v>4903.3083789062503</v>
      </c>
      <c r="E156" s="25">
        <v>3987.4860091145833</v>
      </c>
      <c r="F156" s="25">
        <v>2693.89892578125</v>
      </c>
      <c r="G156" s="25">
        <v>1329.5947265625</v>
      </c>
      <c r="H156" s="25" t="s">
        <v>124</v>
      </c>
      <c r="I156" s="32">
        <v>850.01</v>
      </c>
      <c r="J156" s="25">
        <v>24.298736572265625</v>
      </c>
      <c r="K156" s="32">
        <v>28.299201329549152</v>
      </c>
      <c r="L156" s="25">
        <v>15.847485224405924</v>
      </c>
      <c r="M156" s="32">
        <v>537.99477376302082</v>
      </c>
      <c r="N156" s="25">
        <v>0.58974589904149377</v>
      </c>
      <c r="O156" s="32">
        <v>23.08</v>
      </c>
      <c r="P156" s="7" t="s">
        <v>124</v>
      </c>
      <c r="Q156" s="13" t="s">
        <v>124</v>
      </c>
      <c r="R156" s="7" t="s">
        <v>124</v>
      </c>
      <c r="S156" s="13" t="s">
        <v>124</v>
      </c>
      <c r="T156" s="7">
        <v>42.796386820475256</v>
      </c>
      <c r="U156" s="8">
        <v>42.183930206298825</v>
      </c>
      <c r="V156" s="7" t="s">
        <v>124</v>
      </c>
      <c r="W156" s="13" t="s">
        <v>124</v>
      </c>
    </row>
    <row r="157" spans="1:23" ht="15" thickBot="1" x14ac:dyDescent="0.4">
      <c r="A157" s="97"/>
      <c r="B157" s="97"/>
      <c r="C157" s="23" t="s">
        <v>125</v>
      </c>
      <c r="D157" s="27">
        <v>186.33203414705255</v>
      </c>
      <c r="E157" s="28">
        <v>222.26888803953392</v>
      </c>
      <c r="F157" s="28">
        <v>45.186125866321795</v>
      </c>
      <c r="G157" s="28">
        <v>48.289510855531965</v>
      </c>
      <c r="H157" s="28" t="s">
        <v>126</v>
      </c>
      <c r="I157" s="28">
        <v>13.77</v>
      </c>
      <c r="J157" s="28">
        <v>0.61622503938964235</v>
      </c>
      <c r="K157" s="28">
        <v>0.37279133922010249</v>
      </c>
      <c r="L157" s="28">
        <v>1.7015316792295878</v>
      </c>
      <c r="M157" s="28">
        <v>4.88857161129829</v>
      </c>
      <c r="N157" s="28">
        <v>6.0194495504220291E-2</v>
      </c>
      <c r="O157" s="28">
        <v>0.38376177016477414</v>
      </c>
      <c r="P157" s="10" t="s">
        <v>126</v>
      </c>
      <c r="Q157" s="10" t="s">
        <v>126</v>
      </c>
      <c r="R157" s="10" t="s">
        <v>126</v>
      </c>
      <c r="S157" s="10" t="s">
        <v>126</v>
      </c>
      <c r="T157" s="10">
        <v>1.3242751402237289</v>
      </c>
      <c r="U157" s="11">
        <v>0.57848029523648026</v>
      </c>
      <c r="V157" s="10"/>
      <c r="W157" s="10" t="s">
        <v>126</v>
      </c>
    </row>
    <row r="158" spans="1:23" ht="15" thickBot="1" x14ac:dyDescent="0.4">
      <c r="A158" s="97" t="s">
        <v>92</v>
      </c>
      <c r="B158" s="97" t="s">
        <v>128</v>
      </c>
      <c r="C158" s="22" t="s">
        <v>51</v>
      </c>
      <c r="D158" s="24">
        <v>4880.0409635416663</v>
      </c>
      <c r="E158" s="25">
        <v>4022.1388411458333</v>
      </c>
      <c r="F158" s="25">
        <v>2650.2249755859375</v>
      </c>
      <c r="G158" s="25">
        <v>1359.6468912760417</v>
      </c>
      <c r="H158" s="25" t="s">
        <v>124</v>
      </c>
      <c r="I158" s="32">
        <v>66.599999999999994</v>
      </c>
      <c r="J158" s="25">
        <v>23.895341873168945</v>
      </c>
      <c r="K158" s="32">
        <v>26.403181076049805</v>
      </c>
      <c r="L158" s="25" t="s">
        <v>124</v>
      </c>
      <c r="M158" s="32">
        <v>99.730036315917971</v>
      </c>
      <c r="N158" s="25">
        <v>0.5131102899710337</v>
      </c>
      <c r="O158" s="32">
        <v>18.14</v>
      </c>
      <c r="P158" s="7" t="s">
        <v>124</v>
      </c>
      <c r="Q158" s="13" t="s">
        <v>124</v>
      </c>
      <c r="R158" s="7" t="s">
        <v>124</v>
      </c>
      <c r="S158" s="13" t="s">
        <v>124</v>
      </c>
      <c r="T158" s="7">
        <v>43.259137573242185</v>
      </c>
      <c r="U158" s="8">
        <v>44.414519755045568</v>
      </c>
      <c r="V158" s="7" t="s">
        <v>156</v>
      </c>
      <c r="W158" s="13" t="s">
        <v>124</v>
      </c>
    </row>
    <row r="159" spans="1:23" ht="15" thickBot="1" x14ac:dyDescent="0.4">
      <c r="A159" s="97"/>
      <c r="B159" s="97"/>
      <c r="C159" s="22" t="s">
        <v>125</v>
      </c>
      <c r="D159" s="27">
        <v>200.24747550198089</v>
      </c>
      <c r="E159" s="28">
        <v>216.43434135378209</v>
      </c>
      <c r="F159" s="28">
        <v>40.773095923091397</v>
      </c>
      <c r="G159" s="28">
        <v>37.891713924753745</v>
      </c>
      <c r="H159" s="28" t="s">
        <v>126</v>
      </c>
      <c r="I159" s="28">
        <v>11.88</v>
      </c>
      <c r="J159" s="28">
        <v>0.53157222175193686</v>
      </c>
      <c r="K159" s="28">
        <v>0.28921504622963573</v>
      </c>
      <c r="L159" s="28" t="s">
        <v>126</v>
      </c>
      <c r="M159" s="28">
        <v>5.9249673146737996</v>
      </c>
      <c r="N159" s="28">
        <v>3.9223476805513725E-2</v>
      </c>
      <c r="O159" s="28">
        <v>0.84914071495851573</v>
      </c>
      <c r="P159" s="10" t="s">
        <v>126</v>
      </c>
      <c r="Q159" s="10" t="s">
        <v>126</v>
      </c>
      <c r="R159" s="10" t="s">
        <v>126</v>
      </c>
      <c r="S159" s="10" t="s">
        <v>126</v>
      </c>
      <c r="T159" s="10">
        <v>1.2465474756086112</v>
      </c>
      <c r="U159" s="11">
        <v>1.9985915446209455</v>
      </c>
      <c r="V159" s="10" t="s">
        <v>126</v>
      </c>
      <c r="W159" s="10" t="s">
        <v>126</v>
      </c>
    </row>
    <row r="160" spans="1:23" ht="15" thickBot="1" x14ac:dyDescent="0.4">
      <c r="A160" s="97"/>
      <c r="B160" s="97" t="s">
        <v>129</v>
      </c>
      <c r="C160" s="23" t="s">
        <v>57</v>
      </c>
      <c r="D160" s="24">
        <v>4898.5836067708333</v>
      </c>
      <c r="E160" s="25">
        <v>3947.3911197916664</v>
      </c>
      <c r="F160" s="25">
        <v>2510.0994466145835</v>
      </c>
      <c r="G160" s="25">
        <v>1355.814208984375</v>
      </c>
      <c r="H160" s="25" t="s">
        <v>124</v>
      </c>
      <c r="I160" s="32">
        <v>89.94</v>
      </c>
      <c r="J160" s="25">
        <v>21.453945159912109</v>
      </c>
      <c r="K160" s="32">
        <v>25.515826543172199</v>
      </c>
      <c r="L160" s="25" t="s">
        <v>124</v>
      </c>
      <c r="M160" s="32">
        <v>211.47203816731772</v>
      </c>
      <c r="N160" s="25">
        <v>0.68059136470158899</v>
      </c>
      <c r="O160" s="32">
        <v>30.32</v>
      </c>
      <c r="P160" s="7" t="s">
        <v>124</v>
      </c>
      <c r="Q160" s="13" t="s">
        <v>124</v>
      </c>
      <c r="R160" s="7" t="s">
        <v>124</v>
      </c>
      <c r="S160" s="13" t="s">
        <v>124</v>
      </c>
      <c r="T160" s="7">
        <v>43.301707051595052</v>
      </c>
      <c r="U160" s="8">
        <v>44.113557942708326</v>
      </c>
      <c r="V160" s="7">
        <v>10.730175018310547</v>
      </c>
      <c r="W160" s="13">
        <v>6.0769284963607788</v>
      </c>
    </row>
    <row r="161" spans="1:23" ht="15" thickBot="1" x14ac:dyDescent="0.4">
      <c r="A161" s="97"/>
      <c r="B161" s="97"/>
      <c r="C161" s="23" t="s">
        <v>125</v>
      </c>
      <c r="D161" s="27">
        <v>190.48898468035941</v>
      </c>
      <c r="E161" s="28">
        <v>218.52932336933003</v>
      </c>
      <c r="F161" s="28">
        <v>42.765221759603321</v>
      </c>
      <c r="G161" s="28">
        <v>6.460116557973774</v>
      </c>
      <c r="H161" s="28" t="s">
        <v>126</v>
      </c>
      <c r="I161" s="28">
        <v>13.98</v>
      </c>
      <c r="J161" s="28">
        <v>0.23927746108659922</v>
      </c>
      <c r="K161" s="28">
        <v>0.60147127923075316</v>
      </c>
      <c r="L161" s="28" t="s">
        <v>126</v>
      </c>
      <c r="M161" s="28">
        <v>7.2242406190497768</v>
      </c>
      <c r="N161" s="28">
        <v>7.5658534443463543E-2</v>
      </c>
      <c r="O161" s="28">
        <v>0.7806396636802897</v>
      </c>
      <c r="P161" s="10" t="s">
        <v>126</v>
      </c>
      <c r="Q161" s="10" t="s">
        <v>126</v>
      </c>
      <c r="R161" s="10" t="s">
        <v>126</v>
      </c>
      <c r="S161" s="10" t="s">
        <v>126</v>
      </c>
      <c r="T161" s="10">
        <v>0.45038326554477554</v>
      </c>
      <c r="U161" s="11">
        <v>1.0854002806877325</v>
      </c>
      <c r="V161" s="10">
        <v>0.24700615755773364</v>
      </c>
      <c r="W161" s="10">
        <v>4.2518976523388234</v>
      </c>
    </row>
    <row r="162" spans="1:23" ht="15" thickBot="1" x14ac:dyDescent="0.4">
      <c r="A162" s="97" t="s">
        <v>94</v>
      </c>
      <c r="B162" s="97" t="s">
        <v>128</v>
      </c>
      <c r="C162" s="22" t="s">
        <v>52</v>
      </c>
      <c r="D162" s="24">
        <v>4921.9722786458333</v>
      </c>
      <c r="E162" s="25">
        <v>3878.7052473958333</v>
      </c>
      <c r="F162" s="25">
        <v>2646.4930013020835</v>
      </c>
      <c r="G162" s="25">
        <v>1351.7606608072917</v>
      </c>
      <c r="H162" s="25" t="s">
        <v>124</v>
      </c>
      <c r="I162" s="32">
        <v>64.03</v>
      </c>
      <c r="J162" s="25">
        <v>20.902437210083008</v>
      </c>
      <c r="K162" s="32">
        <v>22.410305023193359</v>
      </c>
      <c r="L162" s="25" t="s">
        <v>124</v>
      </c>
      <c r="M162" s="32">
        <v>121.64935801188152</v>
      </c>
      <c r="N162" s="25">
        <v>0.74760313828786218</v>
      </c>
      <c r="O162" s="32">
        <v>27.28</v>
      </c>
      <c r="P162" s="7" t="s">
        <v>124</v>
      </c>
      <c r="Q162" s="13" t="s">
        <v>124</v>
      </c>
      <c r="R162" s="7" t="s">
        <v>124</v>
      </c>
      <c r="S162" s="13" t="s">
        <v>124</v>
      </c>
      <c r="T162" s="7">
        <v>42.855883382161458</v>
      </c>
      <c r="U162" s="8">
        <v>42.10714416503906</v>
      </c>
      <c r="V162" s="7" t="s">
        <v>156</v>
      </c>
      <c r="W162" s="13" t="s">
        <v>124</v>
      </c>
    </row>
    <row r="163" spans="1:23" ht="15" thickBot="1" x14ac:dyDescent="0.4">
      <c r="A163" s="97"/>
      <c r="B163" s="97"/>
      <c r="C163" s="22" t="s">
        <v>125</v>
      </c>
      <c r="D163" s="27">
        <v>184.22978251288382</v>
      </c>
      <c r="E163" s="28">
        <v>216.4600723156565</v>
      </c>
      <c r="F163" s="28">
        <v>62.608073815962982</v>
      </c>
      <c r="G163" s="28">
        <v>15.803490695873517</v>
      </c>
      <c r="H163" s="28" t="s">
        <v>126</v>
      </c>
      <c r="I163" s="28">
        <v>16.3</v>
      </c>
      <c r="J163" s="28">
        <v>0.31302261712824031</v>
      </c>
      <c r="K163" s="28">
        <v>0.12706364454106714</v>
      </c>
      <c r="L163" s="28" t="s">
        <v>126</v>
      </c>
      <c r="M163" s="28">
        <v>7.9972804883372808</v>
      </c>
      <c r="N163" s="28">
        <v>8.4971031950889522E-2</v>
      </c>
      <c r="O163" s="28">
        <v>1.5034543223117756</v>
      </c>
      <c r="P163" s="10" t="s">
        <v>126</v>
      </c>
      <c r="Q163" s="10" t="s">
        <v>126</v>
      </c>
      <c r="R163" s="10" t="s">
        <v>126</v>
      </c>
      <c r="S163" s="10" t="s">
        <v>126</v>
      </c>
      <c r="T163" s="10">
        <v>0.61047805856151061</v>
      </c>
      <c r="U163" s="11">
        <v>0.28608488617571348</v>
      </c>
      <c r="V163" s="10" t="s">
        <v>126</v>
      </c>
      <c r="W163" s="10" t="s">
        <v>126</v>
      </c>
    </row>
    <row r="164" spans="1:23" ht="15" thickBot="1" x14ac:dyDescent="0.4">
      <c r="A164" s="97"/>
      <c r="B164" s="97" t="s">
        <v>129</v>
      </c>
      <c r="C164" s="23" t="s">
        <v>58</v>
      </c>
      <c r="D164" s="24">
        <v>4957.5972786458333</v>
      </c>
      <c r="E164" s="25">
        <v>3847.5509505208333</v>
      </c>
      <c r="F164" s="25">
        <v>2768.2017822265625</v>
      </c>
      <c r="G164" s="25">
        <v>1365.6112874348958</v>
      </c>
      <c r="H164" s="25" t="s">
        <v>124</v>
      </c>
      <c r="I164" s="32">
        <v>20.399999999999999</v>
      </c>
      <c r="J164" s="25">
        <v>4.1016285419464111</v>
      </c>
      <c r="K164" s="32">
        <v>90.171859741210938</v>
      </c>
      <c r="L164" s="25">
        <v>138.31451416015625</v>
      </c>
      <c r="M164" s="32">
        <v>903.64764648437495</v>
      </c>
      <c r="N164" s="25">
        <v>231.56578063964844</v>
      </c>
      <c r="O164" s="32">
        <v>279.88</v>
      </c>
      <c r="P164" s="7" t="s">
        <v>124</v>
      </c>
      <c r="Q164" s="13" t="s">
        <v>124</v>
      </c>
      <c r="R164" s="7" t="s">
        <v>124</v>
      </c>
      <c r="S164" s="13" t="s">
        <v>124</v>
      </c>
      <c r="T164" s="7">
        <v>43.108342590332029</v>
      </c>
      <c r="U164" s="8">
        <v>43.006322987874341</v>
      </c>
      <c r="V164" s="7" t="s">
        <v>156</v>
      </c>
      <c r="W164" s="13" t="s">
        <v>124</v>
      </c>
    </row>
    <row r="165" spans="1:23" ht="15" thickBot="1" x14ac:dyDescent="0.4">
      <c r="A165" s="97"/>
      <c r="B165" s="97"/>
      <c r="C165" s="23" t="s">
        <v>125</v>
      </c>
      <c r="D165" s="27">
        <v>180.96199402436289</v>
      </c>
      <c r="E165" s="28">
        <v>218.35249768845964</v>
      </c>
      <c r="F165" s="28">
        <v>16.149345229408681</v>
      </c>
      <c r="G165" s="28">
        <v>68.494658814602758</v>
      </c>
      <c r="H165" s="28" t="s">
        <v>126</v>
      </c>
      <c r="I165" s="28">
        <v>11.21</v>
      </c>
      <c r="J165" s="28">
        <v>0.2566278988119558</v>
      </c>
      <c r="K165" s="28">
        <v>1.0886277693331432</v>
      </c>
      <c r="L165" s="28">
        <v>9.4534963113198085</v>
      </c>
      <c r="M165" s="28">
        <v>16.360073122602007</v>
      </c>
      <c r="N165" s="28">
        <v>10.979642381525514</v>
      </c>
      <c r="O165" s="28">
        <v>4.523793538546629</v>
      </c>
      <c r="P165" s="10" t="s">
        <v>126</v>
      </c>
      <c r="Q165" s="10" t="s">
        <v>126</v>
      </c>
      <c r="R165" s="10" t="s">
        <v>126</v>
      </c>
      <c r="S165" s="10" t="s">
        <v>126</v>
      </c>
      <c r="T165" s="10">
        <v>1.6077983640198961</v>
      </c>
      <c r="U165" s="11">
        <v>0.59933871100079117</v>
      </c>
      <c r="V165" s="10" t="s">
        <v>126</v>
      </c>
      <c r="W165" s="10" t="s">
        <v>126</v>
      </c>
    </row>
    <row r="166" spans="1:23" ht="15" thickBot="1" x14ac:dyDescent="0.4">
      <c r="A166" s="97" t="s">
        <v>96</v>
      </c>
      <c r="B166" s="97" t="s">
        <v>128</v>
      </c>
      <c r="C166" s="22" t="s">
        <v>53</v>
      </c>
      <c r="D166" s="24">
        <v>4865.7462044270833</v>
      </c>
      <c r="E166" s="25">
        <v>3838.5382552083333</v>
      </c>
      <c r="F166" s="25">
        <v>2452.96728515625</v>
      </c>
      <c r="G166" s="25">
        <v>1328.7790120442708</v>
      </c>
      <c r="H166" s="25" t="s">
        <v>124</v>
      </c>
      <c r="I166" s="32">
        <v>64.7</v>
      </c>
      <c r="J166" s="25">
        <v>20.158111572265625</v>
      </c>
      <c r="K166" s="32">
        <v>22.791725794474285</v>
      </c>
      <c r="L166" s="25" t="s">
        <v>124</v>
      </c>
      <c r="M166" s="32">
        <v>130.98520141601563</v>
      </c>
      <c r="N166" s="25">
        <v>0.57601067423820496</v>
      </c>
      <c r="O166" s="32">
        <v>28.36</v>
      </c>
      <c r="P166" s="7" t="s">
        <v>124</v>
      </c>
      <c r="Q166" s="13" t="s">
        <v>124</v>
      </c>
      <c r="R166" s="7" t="s">
        <v>124</v>
      </c>
      <c r="S166" s="13" t="s">
        <v>124</v>
      </c>
      <c r="T166" s="7">
        <v>41.85501998901367</v>
      </c>
      <c r="U166" s="8">
        <v>42.535757191975911</v>
      </c>
      <c r="V166" s="7" t="s">
        <v>156</v>
      </c>
      <c r="W166" s="13" t="s">
        <v>124</v>
      </c>
    </row>
    <row r="167" spans="1:23" ht="15" thickBot="1" x14ac:dyDescent="0.4">
      <c r="A167" s="97"/>
      <c r="B167" s="97"/>
      <c r="C167" s="22" t="s">
        <v>125</v>
      </c>
      <c r="D167" s="27">
        <v>208.49136000829708</v>
      </c>
      <c r="E167" s="28">
        <v>218.00603873538768</v>
      </c>
      <c r="F167" s="28">
        <v>52.530990395707256</v>
      </c>
      <c r="G167" s="28">
        <v>39.082847659575442</v>
      </c>
      <c r="H167" s="28" t="s">
        <v>126</v>
      </c>
      <c r="I167" s="28">
        <v>15.63</v>
      </c>
      <c r="J167" s="28">
        <v>0.47848323190762376</v>
      </c>
      <c r="K167" s="28">
        <v>0.42236334853921703</v>
      </c>
      <c r="L167" s="28" t="s">
        <v>126</v>
      </c>
      <c r="M167" s="28">
        <v>5.1891234018862997</v>
      </c>
      <c r="N167" s="28">
        <v>6.1509490038435345E-2</v>
      </c>
      <c r="O167" s="28">
        <v>1.1360487520843376</v>
      </c>
      <c r="P167" s="10" t="s">
        <v>126</v>
      </c>
      <c r="Q167" s="10" t="s">
        <v>126</v>
      </c>
      <c r="R167" s="10" t="s">
        <v>126</v>
      </c>
      <c r="S167" s="10" t="s">
        <v>126</v>
      </c>
      <c r="T167" s="10">
        <v>0.74852598408681781</v>
      </c>
      <c r="U167" s="11">
        <v>0.89704156798865509</v>
      </c>
      <c r="V167" s="10" t="s">
        <v>126</v>
      </c>
      <c r="W167" s="10" t="s">
        <v>126</v>
      </c>
    </row>
    <row r="168" spans="1:23" ht="15" thickBot="1" x14ac:dyDescent="0.4">
      <c r="A168" s="97"/>
      <c r="B168" s="97" t="s">
        <v>129</v>
      </c>
      <c r="C168" s="23" t="s">
        <v>59</v>
      </c>
      <c r="D168" s="24">
        <v>4991.0355924479163</v>
      </c>
      <c r="E168" s="25">
        <v>3831.6596744791664</v>
      </c>
      <c r="F168" s="25">
        <v>2776.53076171875</v>
      </c>
      <c r="G168" s="25">
        <v>1372.4816487630208</v>
      </c>
      <c r="H168" s="25">
        <v>146.29</v>
      </c>
      <c r="I168" s="32">
        <v>131.09</v>
      </c>
      <c r="J168" s="25">
        <v>7.7351244290669756</v>
      </c>
      <c r="K168" s="32">
        <v>53.888765970865883</v>
      </c>
      <c r="L168" s="25">
        <v>234.73750305175781</v>
      </c>
      <c r="M168" s="32">
        <v>1415.0516178385417</v>
      </c>
      <c r="N168" s="25">
        <v>193.20347086588541</v>
      </c>
      <c r="O168" s="32">
        <v>233.25</v>
      </c>
      <c r="P168" s="7" t="s">
        <v>156</v>
      </c>
      <c r="Q168" s="13" t="s">
        <v>124</v>
      </c>
      <c r="R168" s="7" t="s">
        <v>124</v>
      </c>
      <c r="S168" s="13" t="s">
        <v>124</v>
      </c>
      <c r="T168" s="7">
        <v>43.393035990397131</v>
      </c>
      <c r="U168" s="8">
        <v>42.807400512695303</v>
      </c>
      <c r="V168" s="7" t="s">
        <v>156</v>
      </c>
      <c r="W168" s="13" t="s">
        <v>124</v>
      </c>
    </row>
    <row r="169" spans="1:23" ht="15" thickBot="1" x14ac:dyDescent="0.4">
      <c r="A169" s="97"/>
      <c r="B169" s="97"/>
      <c r="C169" s="23" t="s">
        <v>125</v>
      </c>
      <c r="D169" s="27">
        <v>191.43651378962832</v>
      </c>
      <c r="E169" s="28">
        <v>217.28069216702229</v>
      </c>
      <c r="F169" s="28">
        <v>49.303779905594631</v>
      </c>
      <c r="G169" s="28">
        <v>32.373406851844649</v>
      </c>
      <c r="H169" s="28">
        <v>25.23</v>
      </c>
      <c r="I169" s="28">
        <v>12.54</v>
      </c>
      <c r="J169" s="28">
        <v>0.16798145570043374</v>
      </c>
      <c r="K169" s="28">
        <v>0.764998780677005</v>
      </c>
      <c r="L169" s="28">
        <v>21.628805773855227</v>
      </c>
      <c r="M169" s="28">
        <v>27.594639550559851</v>
      </c>
      <c r="N169" s="28">
        <v>6.2823802969498503</v>
      </c>
      <c r="O169" s="28">
        <v>4.3903324286847365</v>
      </c>
      <c r="P169" s="10" t="s">
        <v>126</v>
      </c>
      <c r="Q169" s="10" t="s">
        <v>126</v>
      </c>
      <c r="R169" s="10" t="s">
        <v>126</v>
      </c>
      <c r="S169" s="10" t="s">
        <v>126</v>
      </c>
      <c r="T169" s="12">
        <v>1.251072931916261</v>
      </c>
      <c r="U169" s="11">
        <v>0.49291456333329969</v>
      </c>
      <c r="V169" s="10" t="s">
        <v>126</v>
      </c>
      <c r="W169" s="10" t="s">
        <v>126</v>
      </c>
    </row>
    <row r="170" spans="1:23" ht="15" thickBot="1" x14ac:dyDescent="0.4">
      <c r="A170" s="97" t="s">
        <v>98</v>
      </c>
      <c r="B170" s="97" t="s">
        <v>128</v>
      </c>
      <c r="C170" s="22" t="s">
        <v>54</v>
      </c>
      <c r="D170" s="24">
        <v>4806.6262500000003</v>
      </c>
      <c r="E170" s="25">
        <v>3832.2558658854164</v>
      </c>
      <c r="F170" s="25">
        <v>2500.6748860677085</v>
      </c>
      <c r="G170" s="25">
        <v>1318.1335856119792</v>
      </c>
      <c r="H170" s="25" t="s">
        <v>124</v>
      </c>
      <c r="I170" s="26">
        <v>23.82</v>
      </c>
      <c r="J170" s="25">
        <v>19.926781336466473</v>
      </c>
      <c r="K170" s="26">
        <v>21.166043599446613</v>
      </c>
      <c r="L170" s="25" t="s">
        <v>124</v>
      </c>
      <c r="M170" s="26">
        <v>45.606613693237307</v>
      </c>
      <c r="N170" s="25" t="s">
        <v>124</v>
      </c>
      <c r="O170" s="26">
        <v>15.72</v>
      </c>
      <c r="P170" s="7" t="s">
        <v>124</v>
      </c>
      <c r="Q170" s="8" t="s">
        <v>124</v>
      </c>
      <c r="R170" s="7" t="s">
        <v>124</v>
      </c>
      <c r="S170" s="8" t="s">
        <v>124</v>
      </c>
      <c r="T170" s="13">
        <v>41.501822255452474</v>
      </c>
      <c r="U170" s="8">
        <v>40.225515492757161</v>
      </c>
      <c r="V170" s="7" t="s">
        <v>156</v>
      </c>
      <c r="W170" s="8" t="s">
        <v>124</v>
      </c>
    </row>
    <row r="171" spans="1:23" ht="15" thickBot="1" x14ac:dyDescent="0.4">
      <c r="A171" s="97"/>
      <c r="B171" s="97"/>
      <c r="C171" s="22" t="s">
        <v>125</v>
      </c>
      <c r="D171" s="27">
        <v>255.10446060870746</v>
      </c>
      <c r="E171" s="28">
        <v>218.6100650041985</v>
      </c>
      <c r="F171" s="28">
        <v>115.05638343588757</v>
      </c>
      <c r="G171" s="28">
        <v>8.0906100656944488</v>
      </c>
      <c r="H171" s="28" t="s">
        <v>126</v>
      </c>
      <c r="I171" s="29">
        <v>14.92</v>
      </c>
      <c r="J171" s="28">
        <v>0.1947045990262527</v>
      </c>
      <c r="K171" s="29">
        <v>0.52060658572267304</v>
      </c>
      <c r="L171" s="28" t="s">
        <v>126</v>
      </c>
      <c r="M171" s="29">
        <v>1.5062477364613425</v>
      </c>
      <c r="N171" s="28" t="s">
        <v>126</v>
      </c>
      <c r="O171" s="29">
        <v>0.95211259897427791</v>
      </c>
      <c r="P171" s="10" t="s">
        <v>126</v>
      </c>
      <c r="Q171" s="11" t="s">
        <v>126</v>
      </c>
      <c r="R171" s="10" t="s">
        <v>126</v>
      </c>
      <c r="S171" s="11" t="s">
        <v>126</v>
      </c>
      <c r="T171" s="10">
        <v>0.31458795586767563</v>
      </c>
      <c r="U171" s="11">
        <v>1.0107484127929787</v>
      </c>
      <c r="V171" s="10" t="s">
        <v>126</v>
      </c>
      <c r="W171" s="11" t="s">
        <v>126</v>
      </c>
    </row>
    <row r="172" spans="1:23" ht="15" thickBot="1" x14ac:dyDescent="0.4">
      <c r="A172" s="97"/>
      <c r="B172" s="97" t="s">
        <v>129</v>
      </c>
      <c r="C172" s="23" t="s">
        <v>60</v>
      </c>
      <c r="D172" s="24">
        <v>4721.6662890625003</v>
      </c>
      <c r="E172" s="25">
        <v>3807.2045963541664</v>
      </c>
      <c r="F172" s="25" t="s">
        <v>156</v>
      </c>
      <c r="G172" s="25">
        <v>1319.2283528645833</v>
      </c>
      <c r="H172" s="25" t="s">
        <v>124</v>
      </c>
      <c r="I172" s="26">
        <v>23.74</v>
      </c>
      <c r="J172" s="25">
        <v>18.418951034545898</v>
      </c>
      <c r="K172" s="26">
        <v>19.466763178507488</v>
      </c>
      <c r="L172" s="25" t="s">
        <v>124</v>
      </c>
      <c r="M172" s="26">
        <v>141.82970926920572</v>
      </c>
      <c r="N172" s="25">
        <v>1.301609992980957</v>
      </c>
      <c r="O172" s="26">
        <v>49.95</v>
      </c>
      <c r="P172" s="7" t="s">
        <v>124</v>
      </c>
      <c r="Q172" s="8" t="s">
        <v>124</v>
      </c>
      <c r="R172" s="7" t="s">
        <v>124</v>
      </c>
      <c r="S172" s="8" t="s">
        <v>124</v>
      </c>
      <c r="T172" s="7" t="s">
        <v>156</v>
      </c>
      <c r="U172" s="8" t="s">
        <v>156</v>
      </c>
      <c r="V172" s="7" t="s">
        <v>156</v>
      </c>
      <c r="W172" s="8" t="s">
        <v>156</v>
      </c>
    </row>
    <row r="173" spans="1:23" ht="15" thickBot="1" x14ac:dyDescent="0.4">
      <c r="A173" s="97"/>
      <c r="B173" s="97"/>
      <c r="C173" s="23" t="s">
        <v>125</v>
      </c>
      <c r="D173" s="27">
        <v>197.75023011224664</v>
      </c>
      <c r="E173" s="28">
        <v>217.97488047316131</v>
      </c>
      <c r="F173" s="28" t="s">
        <v>126</v>
      </c>
      <c r="G173" s="28">
        <v>34.431473120310208</v>
      </c>
      <c r="H173" s="28" t="s">
        <v>126</v>
      </c>
      <c r="I173" s="29">
        <v>11.49</v>
      </c>
      <c r="J173" s="28">
        <v>0.46477561069852658</v>
      </c>
      <c r="K173" s="29">
        <v>0.29819767768349126</v>
      </c>
      <c r="L173" s="28" t="s">
        <v>126</v>
      </c>
      <c r="M173" s="29">
        <v>8.0091148203300122</v>
      </c>
      <c r="N173" s="28">
        <v>3.0017116839982302E-2</v>
      </c>
      <c r="O173" s="29">
        <v>0.52757179179948888</v>
      </c>
      <c r="P173" s="10" t="s">
        <v>126</v>
      </c>
      <c r="Q173" s="11" t="s">
        <v>126</v>
      </c>
      <c r="R173" s="10" t="s">
        <v>126</v>
      </c>
      <c r="S173" s="11" t="s">
        <v>126</v>
      </c>
      <c r="T173" s="10" t="s">
        <v>126</v>
      </c>
      <c r="U173" s="11" t="s">
        <v>126</v>
      </c>
      <c r="V173" s="10" t="s">
        <v>126</v>
      </c>
      <c r="W173" s="11" t="s">
        <v>126</v>
      </c>
    </row>
    <row r="176" spans="1:23" ht="15" thickBot="1" x14ac:dyDescent="0.4"/>
    <row r="177" spans="1:23" ht="26.5" thickBot="1" x14ac:dyDescent="0.65">
      <c r="A177" s="101" t="s">
        <v>145</v>
      </c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</row>
    <row r="178" spans="1:23" ht="15" thickBot="1" x14ac:dyDescent="0.4">
      <c r="A178" s="105" t="s">
        <v>85</v>
      </c>
      <c r="B178" s="105" t="s">
        <v>127</v>
      </c>
      <c r="C178" s="112" t="s">
        <v>133</v>
      </c>
      <c r="D178" s="4" t="s">
        <v>109</v>
      </c>
      <c r="E178" s="4" t="s">
        <v>109</v>
      </c>
      <c r="F178" s="4" t="s">
        <v>109</v>
      </c>
      <c r="G178" s="4" t="s">
        <v>109</v>
      </c>
      <c r="H178" s="4" t="s">
        <v>109</v>
      </c>
      <c r="I178" s="5" t="s">
        <v>110</v>
      </c>
      <c r="J178" s="4" t="s">
        <v>109</v>
      </c>
      <c r="K178" s="5" t="s">
        <v>110</v>
      </c>
      <c r="L178" s="4" t="s">
        <v>109</v>
      </c>
      <c r="M178" s="5" t="s">
        <v>110</v>
      </c>
      <c r="N178" s="4" t="s">
        <v>109</v>
      </c>
      <c r="O178" s="5" t="s">
        <v>110</v>
      </c>
      <c r="P178" s="4" t="s">
        <v>109</v>
      </c>
      <c r="Q178" s="5" t="s">
        <v>110</v>
      </c>
      <c r="R178" s="4" t="s">
        <v>109</v>
      </c>
      <c r="S178" s="5" t="s">
        <v>110</v>
      </c>
      <c r="T178" s="4" t="s">
        <v>109</v>
      </c>
      <c r="U178" s="5" t="s">
        <v>110</v>
      </c>
      <c r="V178" s="4" t="s">
        <v>109</v>
      </c>
      <c r="W178" s="5" t="s">
        <v>110</v>
      </c>
    </row>
    <row r="179" spans="1:23" ht="15" thickBot="1" x14ac:dyDescent="0.4">
      <c r="A179" s="106"/>
      <c r="B179" s="106"/>
      <c r="C179" s="113"/>
      <c r="D179" s="17" t="s">
        <v>111</v>
      </c>
      <c r="E179" s="18" t="s">
        <v>112</v>
      </c>
      <c r="F179" s="57" t="s">
        <v>113</v>
      </c>
      <c r="G179" s="18" t="s">
        <v>114</v>
      </c>
      <c r="H179" s="71" t="s">
        <v>115</v>
      </c>
      <c r="I179" s="72"/>
      <c r="J179" s="73" t="s">
        <v>116</v>
      </c>
      <c r="K179" s="74"/>
      <c r="L179" s="73" t="s">
        <v>117</v>
      </c>
      <c r="M179" s="74"/>
      <c r="N179" s="71" t="s">
        <v>118</v>
      </c>
      <c r="O179" s="72"/>
      <c r="P179" s="71" t="s">
        <v>119</v>
      </c>
      <c r="Q179" s="72"/>
      <c r="R179" s="71" t="s">
        <v>120</v>
      </c>
      <c r="S179" s="72"/>
      <c r="T179" s="73" t="s">
        <v>121</v>
      </c>
      <c r="U179" s="74"/>
      <c r="V179" s="71" t="s">
        <v>122</v>
      </c>
      <c r="W179" s="72"/>
    </row>
    <row r="180" spans="1:23" ht="15" thickBot="1" x14ac:dyDescent="0.4">
      <c r="A180" s="106"/>
      <c r="B180" s="106"/>
      <c r="C180" s="105"/>
      <c r="D180" s="53" t="s">
        <v>123</v>
      </c>
      <c r="E180" s="21" t="s">
        <v>123</v>
      </c>
      <c r="F180" s="21" t="s">
        <v>123</v>
      </c>
      <c r="G180" s="21" t="s">
        <v>123</v>
      </c>
      <c r="H180" s="93" t="s">
        <v>123</v>
      </c>
      <c r="I180" s="94"/>
      <c r="J180" s="93" t="s">
        <v>123</v>
      </c>
      <c r="K180" s="94"/>
      <c r="L180" s="93" t="s">
        <v>123</v>
      </c>
      <c r="M180" s="94"/>
      <c r="N180" s="93" t="s">
        <v>123</v>
      </c>
      <c r="O180" s="94"/>
      <c r="P180" s="93" t="s">
        <v>123</v>
      </c>
      <c r="Q180" s="94"/>
      <c r="R180" s="93" t="s">
        <v>123</v>
      </c>
      <c r="S180" s="94"/>
      <c r="T180" s="93" t="s">
        <v>123</v>
      </c>
      <c r="U180" s="94"/>
      <c r="V180" s="95" t="s">
        <v>123</v>
      </c>
      <c r="W180" s="96"/>
    </row>
    <row r="181" spans="1:23" ht="15" thickBot="1" x14ac:dyDescent="0.4">
      <c r="A181" s="97" t="s">
        <v>87</v>
      </c>
      <c r="B181" s="97" t="s">
        <v>128</v>
      </c>
      <c r="C181" s="22" t="s">
        <v>146</v>
      </c>
      <c r="D181" s="24">
        <f>6.82*1000</f>
        <v>6820</v>
      </c>
      <c r="E181" s="24">
        <f>6.46*1000</f>
        <v>6460</v>
      </c>
      <c r="F181" s="24">
        <f>2.64*1000</f>
        <v>2640</v>
      </c>
      <c r="G181" s="24">
        <f>1.5*1000</f>
        <v>1500</v>
      </c>
      <c r="H181" s="24" t="s">
        <v>156</v>
      </c>
      <c r="I181" s="24">
        <v>127</v>
      </c>
      <c r="J181" s="24" t="s">
        <v>156</v>
      </c>
      <c r="K181" s="24" t="s">
        <v>156</v>
      </c>
      <c r="L181" s="24">
        <v>147</v>
      </c>
      <c r="M181" s="24">
        <v>598</v>
      </c>
      <c r="N181" s="24" t="s">
        <v>156</v>
      </c>
      <c r="O181" s="24">
        <v>14.200000000000001</v>
      </c>
      <c r="P181" s="6" t="s">
        <v>156</v>
      </c>
      <c r="Q181" s="6">
        <v>0.9</v>
      </c>
      <c r="R181" s="6" t="s">
        <v>156</v>
      </c>
      <c r="S181" s="6">
        <v>0.5</v>
      </c>
      <c r="T181" s="6" t="s">
        <v>156</v>
      </c>
      <c r="U181" s="6" t="s">
        <v>156</v>
      </c>
      <c r="V181" s="6">
        <v>0.01</v>
      </c>
      <c r="W181" s="6" t="s">
        <v>124</v>
      </c>
    </row>
    <row r="182" spans="1:23" ht="15" thickBot="1" x14ac:dyDescent="0.4">
      <c r="A182" s="97"/>
      <c r="B182" s="97"/>
      <c r="C182" s="22" t="s">
        <v>125</v>
      </c>
      <c r="D182" s="27" t="s">
        <v>126</v>
      </c>
      <c r="E182" s="27" t="s">
        <v>126</v>
      </c>
      <c r="F182" s="27" t="s">
        <v>126</v>
      </c>
      <c r="G182" s="27" t="s">
        <v>126</v>
      </c>
      <c r="H182" s="27" t="s">
        <v>126</v>
      </c>
      <c r="I182" s="27" t="s">
        <v>126</v>
      </c>
      <c r="J182" s="27" t="s">
        <v>126</v>
      </c>
      <c r="K182" s="27" t="s">
        <v>126</v>
      </c>
      <c r="L182" s="27" t="s">
        <v>126</v>
      </c>
      <c r="M182" s="27" t="s">
        <v>126</v>
      </c>
      <c r="N182" s="27" t="s">
        <v>126</v>
      </c>
      <c r="O182" s="27" t="s">
        <v>126</v>
      </c>
      <c r="P182" s="9" t="s">
        <v>126</v>
      </c>
      <c r="Q182" s="9" t="s">
        <v>126</v>
      </c>
      <c r="R182" s="9" t="s">
        <v>126</v>
      </c>
      <c r="S182" s="9" t="s">
        <v>126</v>
      </c>
      <c r="T182" s="9" t="s">
        <v>126</v>
      </c>
      <c r="U182" s="9" t="s">
        <v>126</v>
      </c>
      <c r="V182" s="9" t="s">
        <v>126</v>
      </c>
      <c r="W182" s="9" t="s">
        <v>126</v>
      </c>
    </row>
    <row r="183" spans="1:23" ht="15" thickBot="1" x14ac:dyDescent="0.4">
      <c r="A183" s="97"/>
      <c r="B183" s="97" t="s">
        <v>129</v>
      </c>
      <c r="C183" s="23" t="s">
        <v>147</v>
      </c>
      <c r="D183" s="24">
        <f>7.28*1000</f>
        <v>7280</v>
      </c>
      <c r="E183" s="24">
        <f>6.85*1000</f>
        <v>6850</v>
      </c>
      <c r="F183" s="24">
        <f>2.72*1000</f>
        <v>2720</v>
      </c>
      <c r="G183" s="24">
        <f>1.53*1000</f>
        <v>1530</v>
      </c>
      <c r="H183" s="24">
        <v>71.8</v>
      </c>
      <c r="I183" s="24">
        <v>429</v>
      </c>
      <c r="J183" s="24" t="s">
        <v>0</v>
      </c>
      <c r="K183" s="24" t="s">
        <v>0</v>
      </c>
      <c r="L183" s="24">
        <v>840</v>
      </c>
      <c r="M183" s="24">
        <v>1510</v>
      </c>
      <c r="N183" s="24">
        <v>21.2</v>
      </c>
      <c r="O183" s="24">
        <v>54.1</v>
      </c>
      <c r="P183" s="6" t="s">
        <v>156</v>
      </c>
      <c r="Q183" s="6">
        <v>1.2</v>
      </c>
      <c r="R183" s="6" t="s">
        <v>156</v>
      </c>
      <c r="S183" s="6">
        <v>0.6</v>
      </c>
      <c r="T183" s="6" t="s">
        <v>156</v>
      </c>
      <c r="U183" s="6" t="s">
        <v>156</v>
      </c>
      <c r="V183" s="6">
        <v>0.02</v>
      </c>
      <c r="W183" s="6" t="s">
        <v>124</v>
      </c>
    </row>
    <row r="184" spans="1:23" ht="15" thickBot="1" x14ac:dyDescent="0.4">
      <c r="A184" s="97"/>
      <c r="B184" s="97"/>
      <c r="C184" s="23" t="s">
        <v>125</v>
      </c>
      <c r="D184" s="27" t="s">
        <v>126</v>
      </c>
      <c r="E184" s="27" t="s">
        <v>126</v>
      </c>
      <c r="F184" s="27" t="s">
        <v>126</v>
      </c>
      <c r="G184" s="27" t="s">
        <v>126</v>
      </c>
      <c r="H184" s="27" t="s">
        <v>126</v>
      </c>
      <c r="I184" s="27" t="s">
        <v>126</v>
      </c>
      <c r="J184" s="27" t="s">
        <v>126</v>
      </c>
      <c r="K184" s="27" t="s">
        <v>126</v>
      </c>
      <c r="L184" s="27" t="s">
        <v>126</v>
      </c>
      <c r="M184" s="27" t="s">
        <v>126</v>
      </c>
      <c r="N184" s="27" t="s">
        <v>126</v>
      </c>
      <c r="O184" s="27" t="s">
        <v>126</v>
      </c>
      <c r="P184" s="9" t="s">
        <v>126</v>
      </c>
      <c r="Q184" s="9" t="s">
        <v>126</v>
      </c>
      <c r="R184" s="9" t="s">
        <v>126</v>
      </c>
      <c r="S184" s="9" t="s">
        <v>126</v>
      </c>
      <c r="T184" s="9" t="s">
        <v>126</v>
      </c>
      <c r="U184" s="9" t="s">
        <v>126</v>
      </c>
      <c r="V184" s="9" t="s">
        <v>126</v>
      </c>
      <c r="W184" s="9" t="s">
        <v>126</v>
      </c>
    </row>
    <row r="185" spans="1:23" ht="15" thickBot="1" x14ac:dyDescent="0.4">
      <c r="A185" s="97" t="s">
        <v>89</v>
      </c>
      <c r="B185" s="97" t="s">
        <v>128</v>
      </c>
      <c r="C185" s="22" t="s">
        <v>61</v>
      </c>
      <c r="D185" s="24">
        <f>6.5*1000</f>
        <v>6500</v>
      </c>
      <c r="E185" s="24">
        <f>5.58*1000</f>
        <v>5580</v>
      </c>
      <c r="F185" s="24">
        <f>2.51*1000</f>
        <v>2510</v>
      </c>
      <c r="G185" s="24">
        <f>1.5*1000</f>
        <v>1500</v>
      </c>
      <c r="H185" s="24">
        <v>30</v>
      </c>
      <c r="I185" s="24">
        <v>113</v>
      </c>
      <c r="J185" s="24" t="s">
        <v>0</v>
      </c>
      <c r="K185" s="24" t="s">
        <v>0</v>
      </c>
      <c r="L185" s="24">
        <v>41</v>
      </c>
      <c r="M185" s="24">
        <v>181</v>
      </c>
      <c r="N185" s="24" t="s">
        <v>0</v>
      </c>
      <c r="O185" s="24">
        <v>12.8</v>
      </c>
      <c r="P185" s="6" t="s">
        <v>156</v>
      </c>
      <c r="Q185" s="6">
        <v>1.5</v>
      </c>
      <c r="R185" s="6" t="s">
        <v>156</v>
      </c>
      <c r="S185" s="6">
        <v>0.5</v>
      </c>
      <c r="T185" s="6" t="s">
        <v>156</v>
      </c>
      <c r="U185" s="6" t="s">
        <v>156</v>
      </c>
      <c r="V185" s="6">
        <v>0.02</v>
      </c>
      <c r="W185" s="6" t="s">
        <v>124</v>
      </c>
    </row>
    <row r="186" spans="1:23" ht="15" thickBot="1" x14ac:dyDescent="0.4">
      <c r="A186" s="97"/>
      <c r="B186" s="97"/>
      <c r="C186" s="22" t="s">
        <v>125</v>
      </c>
      <c r="D186" s="27" t="s">
        <v>126</v>
      </c>
      <c r="E186" s="27" t="s">
        <v>126</v>
      </c>
      <c r="F186" s="27" t="s">
        <v>126</v>
      </c>
      <c r="G186" s="27" t="s">
        <v>126</v>
      </c>
      <c r="H186" s="27" t="s">
        <v>126</v>
      </c>
      <c r="I186" s="27" t="s">
        <v>126</v>
      </c>
      <c r="J186" s="27" t="s">
        <v>126</v>
      </c>
      <c r="K186" s="27" t="s">
        <v>126</v>
      </c>
      <c r="L186" s="27" t="s">
        <v>126</v>
      </c>
      <c r="M186" s="27" t="s">
        <v>126</v>
      </c>
      <c r="N186" s="27" t="s">
        <v>126</v>
      </c>
      <c r="O186" s="27" t="s">
        <v>126</v>
      </c>
      <c r="P186" s="9" t="s">
        <v>126</v>
      </c>
      <c r="Q186" s="9" t="s">
        <v>126</v>
      </c>
      <c r="R186" s="9" t="s">
        <v>126</v>
      </c>
      <c r="S186" s="9" t="s">
        <v>126</v>
      </c>
      <c r="T186" s="9" t="s">
        <v>126</v>
      </c>
      <c r="U186" s="9" t="s">
        <v>126</v>
      </c>
      <c r="V186" s="9" t="s">
        <v>126</v>
      </c>
      <c r="W186" s="9" t="s">
        <v>126</v>
      </c>
    </row>
    <row r="187" spans="1:23" ht="15" thickBot="1" x14ac:dyDescent="0.4">
      <c r="A187" s="97"/>
      <c r="B187" s="97" t="s">
        <v>129</v>
      </c>
      <c r="C187" s="23" t="s">
        <v>67</v>
      </c>
      <c r="D187" s="24">
        <f>7.11*1000</f>
        <v>7110</v>
      </c>
      <c r="E187" s="24">
        <f>6.42*1000</f>
        <v>6420</v>
      </c>
      <c r="F187" s="24">
        <f>2.67*1000</f>
        <v>2670</v>
      </c>
      <c r="G187" s="24">
        <f>1.55*1000</f>
        <v>1550</v>
      </c>
      <c r="H187" s="24">
        <v>36.200000000000003</v>
      </c>
      <c r="I187" s="24">
        <v>157</v>
      </c>
      <c r="J187" s="24" t="s">
        <v>0</v>
      </c>
      <c r="K187" s="24" t="s">
        <v>0</v>
      </c>
      <c r="L187" s="24">
        <v>340</v>
      </c>
      <c r="M187" s="24">
        <v>904</v>
      </c>
      <c r="N187" s="24">
        <v>43.7</v>
      </c>
      <c r="O187" s="24">
        <v>76.099999999999994</v>
      </c>
      <c r="P187" s="7" t="s">
        <v>156</v>
      </c>
      <c r="Q187" s="13">
        <v>1.3</v>
      </c>
      <c r="R187" s="7" t="s">
        <v>156</v>
      </c>
      <c r="S187" s="13">
        <v>0.4</v>
      </c>
      <c r="T187" s="7" t="s">
        <v>156</v>
      </c>
      <c r="U187" s="7" t="s">
        <v>156</v>
      </c>
      <c r="V187" s="7">
        <v>0.04</v>
      </c>
      <c r="W187" s="13">
        <v>0.03</v>
      </c>
    </row>
    <row r="188" spans="1:23" ht="15" thickBot="1" x14ac:dyDescent="0.4">
      <c r="A188" s="97"/>
      <c r="B188" s="97"/>
      <c r="C188" s="23" t="s">
        <v>125</v>
      </c>
      <c r="D188" s="27" t="s">
        <v>126</v>
      </c>
      <c r="E188" s="27" t="s">
        <v>126</v>
      </c>
      <c r="F188" s="27" t="s">
        <v>126</v>
      </c>
      <c r="G188" s="27" t="s">
        <v>126</v>
      </c>
      <c r="H188" s="27" t="s">
        <v>126</v>
      </c>
      <c r="I188" s="27" t="s">
        <v>126</v>
      </c>
      <c r="J188" s="27" t="s">
        <v>126</v>
      </c>
      <c r="K188" s="27" t="s">
        <v>126</v>
      </c>
      <c r="L188" s="27" t="s">
        <v>126</v>
      </c>
      <c r="M188" s="27" t="s">
        <v>126</v>
      </c>
      <c r="N188" s="27" t="s">
        <v>126</v>
      </c>
      <c r="O188" s="27" t="s">
        <v>126</v>
      </c>
      <c r="P188" s="9" t="s">
        <v>126</v>
      </c>
      <c r="Q188" s="9" t="s">
        <v>126</v>
      </c>
      <c r="R188" s="9" t="s">
        <v>126</v>
      </c>
      <c r="S188" s="9" t="s">
        <v>126</v>
      </c>
      <c r="T188" s="9" t="s">
        <v>126</v>
      </c>
      <c r="U188" s="9" t="s">
        <v>126</v>
      </c>
      <c r="V188" s="9" t="s">
        <v>126</v>
      </c>
      <c r="W188" s="9" t="s">
        <v>126</v>
      </c>
    </row>
    <row r="189" spans="1:23" ht="15" thickBot="1" x14ac:dyDescent="0.4">
      <c r="A189" s="97" t="s">
        <v>91</v>
      </c>
      <c r="B189" s="97" t="s">
        <v>128</v>
      </c>
      <c r="C189" s="22" t="s">
        <v>62</v>
      </c>
      <c r="D189" s="24">
        <f>6.25*1000</f>
        <v>6250</v>
      </c>
      <c r="E189" s="24">
        <f>5.27*1000</f>
        <v>5270</v>
      </c>
      <c r="F189" s="24">
        <f>2.59*1000</f>
        <v>2590</v>
      </c>
      <c r="G189" s="24">
        <f>1.46*1000</f>
        <v>1460</v>
      </c>
      <c r="H189" s="24">
        <v>28</v>
      </c>
      <c r="I189" s="24">
        <v>187</v>
      </c>
      <c r="J189" s="24" t="s">
        <v>0</v>
      </c>
      <c r="K189" s="24" t="s">
        <v>0</v>
      </c>
      <c r="L189" s="24">
        <v>42.5</v>
      </c>
      <c r="M189" s="24">
        <v>195</v>
      </c>
      <c r="N189" s="24" t="s">
        <v>0</v>
      </c>
      <c r="O189" s="24">
        <v>17.7</v>
      </c>
      <c r="P189" s="7" t="s">
        <v>156</v>
      </c>
      <c r="Q189" s="8">
        <v>1.4</v>
      </c>
      <c r="R189" s="7" t="s">
        <v>156</v>
      </c>
      <c r="S189" s="8">
        <v>0.7</v>
      </c>
      <c r="T189" s="7" t="s">
        <v>156</v>
      </c>
      <c r="U189" s="7" t="s">
        <v>156</v>
      </c>
      <c r="V189" s="7">
        <v>0.02</v>
      </c>
      <c r="W189" s="8" t="s">
        <v>124</v>
      </c>
    </row>
    <row r="190" spans="1:23" ht="15" thickBot="1" x14ac:dyDescent="0.4">
      <c r="A190" s="97"/>
      <c r="B190" s="97"/>
      <c r="C190" s="22" t="s">
        <v>125</v>
      </c>
      <c r="D190" s="27" t="s">
        <v>126</v>
      </c>
      <c r="E190" s="27" t="s">
        <v>126</v>
      </c>
      <c r="F190" s="27" t="s">
        <v>126</v>
      </c>
      <c r="G190" s="27" t="s">
        <v>126</v>
      </c>
      <c r="H190" s="27" t="s">
        <v>126</v>
      </c>
      <c r="I190" s="27" t="s">
        <v>126</v>
      </c>
      <c r="J190" s="27" t="s">
        <v>126</v>
      </c>
      <c r="K190" s="27" t="s">
        <v>126</v>
      </c>
      <c r="L190" s="27" t="s">
        <v>126</v>
      </c>
      <c r="M190" s="27" t="s">
        <v>126</v>
      </c>
      <c r="N190" s="27" t="s">
        <v>126</v>
      </c>
      <c r="O190" s="27" t="s">
        <v>126</v>
      </c>
      <c r="P190" s="9" t="s">
        <v>126</v>
      </c>
      <c r="Q190" s="9" t="s">
        <v>126</v>
      </c>
      <c r="R190" s="9" t="s">
        <v>126</v>
      </c>
      <c r="S190" s="9" t="s">
        <v>126</v>
      </c>
      <c r="T190" s="9" t="s">
        <v>126</v>
      </c>
      <c r="U190" s="9" t="s">
        <v>126</v>
      </c>
      <c r="V190" s="9" t="s">
        <v>126</v>
      </c>
      <c r="W190" s="9" t="s">
        <v>126</v>
      </c>
    </row>
    <row r="191" spans="1:23" ht="15" thickBot="1" x14ac:dyDescent="0.4">
      <c r="A191" s="97"/>
      <c r="B191" s="97" t="s">
        <v>129</v>
      </c>
      <c r="C191" s="23" t="s">
        <v>68</v>
      </c>
      <c r="D191" s="24">
        <f>6.18*1000</f>
        <v>6180</v>
      </c>
      <c r="E191" s="24">
        <f>5.15*1000</f>
        <v>5150</v>
      </c>
      <c r="F191" s="24">
        <f>2.53*1000</f>
        <v>2530</v>
      </c>
      <c r="G191" s="24">
        <f>1.44*1000</f>
        <v>1440</v>
      </c>
      <c r="H191" s="24">
        <v>40.300000000000004</v>
      </c>
      <c r="I191" s="24">
        <v>163</v>
      </c>
      <c r="J191" s="24" t="s">
        <v>0</v>
      </c>
      <c r="K191" s="24" t="s">
        <v>0</v>
      </c>
      <c r="L191" s="24">
        <v>51.7</v>
      </c>
      <c r="M191" s="24">
        <v>178</v>
      </c>
      <c r="N191" s="24" t="s">
        <v>0</v>
      </c>
      <c r="O191" s="24">
        <v>18.599999999999998</v>
      </c>
      <c r="P191" s="7" t="s">
        <v>156</v>
      </c>
      <c r="Q191" s="13">
        <v>1</v>
      </c>
      <c r="R191" s="7" t="s">
        <v>156</v>
      </c>
      <c r="S191" s="13">
        <v>0.4</v>
      </c>
      <c r="T191" s="7" t="s">
        <v>156</v>
      </c>
      <c r="U191" s="7" t="s">
        <v>156</v>
      </c>
      <c r="V191" s="7">
        <v>0.02</v>
      </c>
      <c r="W191" s="13">
        <v>0.01</v>
      </c>
    </row>
    <row r="192" spans="1:23" ht="15" thickBot="1" x14ac:dyDescent="0.4">
      <c r="A192" s="97"/>
      <c r="B192" s="97"/>
      <c r="C192" s="23" t="s">
        <v>125</v>
      </c>
      <c r="D192" s="27" t="s">
        <v>126</v>
      </c>
      <c r="E192" s="27" t="s">
        <v>126</v>
      </c>
      <c r="F192" s="27" t="s">
        <v>126</v>
      </c>
      <c r="G192" s="27" t="s">
        <v>126</v>
      </c>
      <c r="H192" s="27" t="s">
        <v>126</v>
      </c>
      <c r="I192" s="27" t="s">
        <v>126</v>
      </c>
      <c r="J192" s="27" t="s">
        <v>126</v>
      </c>
      <c r="K192" s="27" t="s">
        <v>126</v>
      </c>
      <c r="L192" s="27" t="s">
        <v>126</v>
      </c>
      <c r="M192" s="27" t="s">
        <v>126</v>
      </c>
      <c r="N192" s="27" t="s">
        <v>126</v>
      </c>
      <c r="O192" s="27" t="s">
        <v>126</v>
      </c>
      <c r="P192" s="9" t="s">
        <v>126</v>
      </c>
      <c r="Q192" s="9" t="s">
        <v>126</v>
      </c>
      <c r="R192" s="9" t="s">
        <v>126</v>
      </c>
      <c r="S192" s="9" t="s">
        <v>126</v>
      </c>
      <c r="T192" s="9" t="s">
        <v>126</v>
      </c>
      <c r="U192" s="9" t="s">
        <v>126</v>
      </c>
      <c r="V192" s="9" t="s">
        <v>126</v>
      </c>
      <c r="W192" s="9" t="s">
        <v>126</v>
      </c>
    </row>
    <row r="193" spans="1:23" ht="15" thickBot="1" x14ac:dyDescent="0.4">
      <c r="A193" s="97" t="s">
        <v>92</v>
      </c>
      <c r="B193" s="97" t="s">
        <v>128</v>
      </c>
      <c r="C193" s="22" t="s">
        <v>63</v>
      </c>
      <c r="D193" s="24">
        <f>6.55*1000</f>
        <v>6550</v>
      </c>
      <c r="E193" s="24">
        <f>5.61*1000</f>
        <v>5610</v>
      </c>
      <c r="F193" s="24">
        <f>2.67*1000</f>
        <v>2670</v>
      </c>
      <c r="G193" s="24">
        <f>1.5*1000</f>
        <v>1500</v>
      </c>
      <c r="H193" s="24">
        <v>33.4</v>
      </c>
      <c r="I193" s="24">
        <v>96.600000000000009</v>
      </c>
      <c r="J193" s="24" t="s">
        <v>0</v>
      </c>
      <c r="K193" s="24" t="s">
        <v>0</v>
      </c>
      <c r="L193" s="24">
        <v>20.7</v>
      </c>
      <c r="M193" s="24">
        <v>103</v>
      </c>
      <c r="N193" s="24" t="s">
        <v>0</v>
      </c>
      <c r="O193" s="24">
        <v>14.4</v>
      </c>
      <c r="P193" s="7" t="s">
        <v>156</v>
      </c>
      <c r="Q193" s="13">
        <v>0.5</v>
      </c>
      <c r="R193" s="7" t="s">
        <v>156</v>
      </c>
      <c r="S193" s="13">
        <v>0.5</v>
      </c>
      <c r="T193" s="7" t="s">
        <v>156</v>
      </c>
      <c r="U193" s="7" t="s">
        <v>156</v>
      </c>
      <c r="V193" s="7">
        <v>7.0000000000000007E-2</v>
      </c>
      <c r="W193" s="13">
        <v>0.01</v>
      </c>
    </row>
    <row r="194" spans="1:23" ht="15" thickBot="1" x14ac:dyDescent="0.4">
      <c r="A194" s="97"/>
      <c r="B194" s="97"/>
      <c r="C194" s="22" t="s">
        <v>125</v>
      </c>
      <c r="D194" s="27" t="s">
        <v>126</v>
      </c>
      <c r="E194" s="27" t="s">
        <v>126</v>
      </c>
      <c r="F194" s="27" t="s">
        <v>126</v>
      </c>
      <c r="G194" s="27" t="s">
        <v>126</v>
      </c>
      <c r="H194" s="27" t="s">
        <v>126</v>
      </c>
      <c r="I194" s="27" t="s">
        <v>126</v>
      </c>
      <c r="J194" s="27" t="s">
        <v>126</v>
      </c>
      <c r="K194" s="27" t="s">
        <v>126</v>
      </c>
      <c r="L194" s="27" t="s">
        <v>126</v>
      </c>
      <c r="M194" s="27" t="s">
        <v>126</v>
      </c>
      <c r="N194" s="27" t="s">
        <v>126</v>
      </c>
      <c r="O194" s="27" t="s">
        <v>126</v>
      </c>
      <c r="P194" s="9" t="s">
        <v>126</v>
      </c>
      <c r="Q194" s="9" t="s">
        <v>126</v>
      </c>
      <c r="R194" s="9" t="s">
        <v>126</v>
      </c>
      <c r="S194" s="9" t="s">
        <v>126</v>
      </c>
      <c r="T194" s="9" t="s">
        <v>126</v>
      </c>
      <c r="U194" s="9" t="s">
        <v>126</v>
      </c>
      <c r="V194" s="9" t="s">
        <v>126</v>
      </c>
      <c r="W194" s="9" t="s">
        <v>126</v>
      </c>
    </row>
    <row r="195" spans="1:23" ht="15" thickBot="1" x14ac:dyDescent="0.4">
      <c r="A195" s="97"/>
      <c r="B195" s="97" t="s">
        <v>129</v>
      </c>
      <c r="C195" s="23" t="s">
        <v>69</v>
      </c>
      <c r="D195" s="24">
        <f>6.98*1000</f>
        <v>6980</v>
      </c>
      <c r="E195" s="24">
        <f>5.58*1000</f>
        <v>5580</v>
      </c>
      <c r="F195" s="24">
        <f>2.77*1000</f>
        <v>2770</v>
      </c>
      <c r="G195" s="24">
        <f>1.48*1000</f>
        <v>1480</v>
      </c>
      <c r="H195" s="24">
        <v>57</v>
      </c>
      <c r="I195" s="24">
        <v>1110</v>
      </c>
      <c r="J195" s="24" t="s">
        <v>0</v>
      </c>
      <c r="K195" s="24" t="s">
        <v>0</v>
      </c>
      <c r="L195" s="24">
        <v>2730</v>
      </c>
      <c r="M195" s="24">
        <v>4019.9999999999995</v>
      </c>
      <c r="N195" s="24">
        <v>248</v>
      </c>
      <c r="O195" s="24">
        <v>370</v>
      </c>
      <c r="P195" s="7" t="s">
        <v>156</v>
      </c>
      <c r="Q195" s="13">
        <v>1.6</v>
      </c>
      <c r="R195" s="7" t="s">
        <v>156</v>
      </c>
      <c r="S195" s="13">
        <v>0.9</v>
      </c>
      <c r="T195" s="7" t="s">
        <v>156</v>
      </c>
      <c r="U195" s="7" t="s">
        <v>156</v>
      </c>
      <c r="V195" s="7">
        <v>0.06</v>
      </c>
      <c r="W195" s="13">
        <v>0.01</v>
      </c>
    </row>
    <row r="196" spans="1:23" ht="15" thickBot="1" x14ac:dyDescent="0.4">
      <c r="A196" s="97"/>
      <c r="B196" s="97"/>
      <c r="C196" s="23" t="s">
        <v>125</v>
      </c>
      <c r="D196" s="27" t="s">
        <v>126</v>
      </c>
      <c r="E196" s="27" t="s">
        <v>126</v>
      </c>
      <c r="F196" s="27" t="s">
        <v>126</v>
      </c>
      <c r="G196" s="27" t="s">
        <v>126</v>
      </c>
      <c r="H196" s="27" t="s">
        <v>126</v>
      </c>
      <c r="I196" s="27" t="s">
        <v>126</v>
      </c>
      <c r="J196" s="27" t="s">
        <v>126</v>
      </c>
      <c r="K196" s="27" t="s">
        <v>126</v>
      </c>
      <c r="L196" s="27" t="s">
        <v>126</v>
      </c>
      <c r="M196" s="27" t="s">
        <v>126</v>
      </c>
      <c r="N196" s="27" t="s">
        <v>126</v>
      </c>
      <c r="O196" s="27" t="s">
        <v>126</v>
      </c>
      <c r="P196" s="9" t="s">
        <v>126</v>
      </c>
      <c r="Q196" s="9" t="s">
        <v>126</v>
      </c>
      <c r="R196" s="9" t="s">
        <v>126</v>
      </c>
      <c r="S196" s="9" t="s">
        <v>126</v>
      </c>
      <c r="T196" s="9" t="s">
        <v>126</v>
      </c>
      <c r="U196" s="9" t="s">
        <v>126</v>
      </c>
      <c r="V196" s="9" t="s">
        <v>126</v>
      </c>
      <c r="W196" s="9" t="s">
        <v>126</v>
      </c>
    </row>
    <row r="197" spans="1:23" ht="15" thickBot="1" x14ac:dyDescent="0.4">
      <c r="A197" s="97" t="s">
        <v>94</v>
      </c>
      <c r="B197" s="97" t="s">
        <v>128</v>
      </c>
      <c r="C197" s="22" t="s">
        <v>64</v>
      </c>
      <c r="D197" s="24">
        <f>6.08*1000</f>
        <v>6080</v>
      </c>
      <c r="E197" s="24">
        <f>5.37*1000</f>
        <v>5370</v>
      </c>
      <c r="F197" s="24">
        <f>2.69*1000</f>
        <v>2690</v>
      </c>
      <c r="G197" s="24">
        <f>1.43*1000</f>
        <v>1430</v>
      </c>
      <c r="H197" s="24">
        <v>24</v>
      </c>
      <c r="I197" s="24">
        <v>86.9</v>
      </c>
      <c r="J197" s="24" t="s">
        <v>0</v>
      </c>
      <c r="K197" s="24" t="s">
        <v>0</v>
      </c>
      <c r="L197" s="24">
        <v>15</v>
      </c>
      <c r="M197" s="24">
        <v>76.099999999999994</v>
      </c>
      <c r="N197" s="24" t="s">
        <v>0</v>
      </c>
      <c r="O197" s="24">
        <v>16.5</v>
      </c>
      <c r="P197" s="7" t="s">
        <v>156</v>
      </c>
      <c r="Q197" s="13">
        <v>0.6</v>
      </c>
      <c r="R197" s="7" t="s">
        <v>156</v>
      </c>
      <c r="S197" s="13">
        <v>0.3</v>
      </c>
      <c r="T197" s="7" t="s">
        <v>156</v>
      </c>
      <c r="U197" s="7" t="s">
        <v>156</v>
      </c>
      <c r="V197" s="7">
        <v>0.05</v>
      </c>
      <c r="W197" s="13" t="s">
        <v>124</v>
      </c>
    </row>
    <row r="198" spans="1:23" ht="15" thickBot="1" x14ac:dyDescent="0.4">
      <c r="A198" s="97"/>
      <c r="B198" s="97"/>
      <c r="C198" s="22" t="s">
        <v>125</v>
      </c>
      <c r="D198" s="27" t="s">
        <v>126</v>
      </c>
      <c r="E198" s="27" t="s">
        <v>126</v>
      </c>
      <c r="F198" s="27" t="s">
        <v>126</v>
      </c>
      <c r="G198" s="27" t="s">
        <v>126</v>
      </c>
      <c r="H198" s="27" t="s">
        <v>126</v>
      </c>
      <c r="I198" s="27" t="s">
        <v>126</v>
      </c>
      <c r="J198" s="27" t="s">
        <v>126</v>
      </c>
      <c r="K198" s="27" t="s">
        <v>126</v>
      </c>
      <c r="L198" s="27" t="s">
        <v>126</v>
      </c>
      <c r="M198" s="27" t="s">
        <v>126</v>
      </c>
      <c r="N198" s="27" t="s">
        <v>126</v>
      </c>
      <c r="O198" s="27" t="s">
        <v>126</v>
      </c>
      <c r="P198" s="9" t="s">
        <v>126</v>
      </c>
      <c r="Q198" s="9" t="s">
        <v>126</v>
      </c>
      <c r="R198" s="9" t="s">
        <v>126</v>
      </c>
      <c r="S198" s="9" t="s">
        <v>126</v>
      </c>
      <c r="T198" s="9" t="s">
        <v>126</v>
      </c>
      <c r="U198" s="9" t="s">
        <v>126</v>
      </c>
      <c r="V198" s="9" t="s">
        <v>126</v>
      </c>
      <c r="W198" s="9" t="s">
        <v>126</v>
      </c>
    </row>
    <row r="199" spans="1:23" ht="15" thickBot="1" x14ac:dyDescent="0.4">
      <c r="A199" s="97"/>
      <c r="B199" s="97" t="s">
        <v>129</v>
      </c>
      <c r="C199" s="23" t="s">
        <v>70</v>
      </c>
      <c r="D199" s="24">
        <f>6.2*1000</f>
        <v>6200</v>
      </c>
      <c r="E199" s="24">
        <f>5.66*1000</f>
        <v>5660</v>
      </c>
      <c r="F199" s="24">
        <f>2.79*1000</f>
        <v>2790</v>
      </c>
      <c r="G199" s="24">
        <f>1.41*1000</f>
        <v>1410</v>
      </c>
      <c r="H199" s="24">
        <v>35.299999999999997</v>
      </c>
      <c r="I199" s="24">
        <v>169</v>
      </c>
      <c r="J199" s="24" t="s">
        <v>0</v>
      </c>
      <c r="K199" s="24" t="s">
        <v>0</v>
      </c>
      <c r="L199" s="24">
        <v>597</v>
      </c>
      <c r="M199" s="24">
        <v>1070</v>
      </c>
      <c r="N199" s="24">
        <v>144</v>
      </c>
      <c r="O199" s="24">
        <v>263</v>
      </c>
      <c r="P199" s="7" t="s">
        <v>156</v>
      </c>
      <c r="Q199" s="13">
        <v>4.7</v>
      </c>
      <c r="R199" s="7" t="s">
        <v>156</v>
      </c>
      <c r="S199" s="13">
        <v>0.6</v>
      </c>
      <c r="T199" s="7" t="s">
        <v>156</v>
      </c>
      <c r="U199" s="7" t="s">
        <v>156</v>
      </c>
      <c r="V199" s="7">
        <v>0.12</v>
      </c>
      <c r="W199" s="13">
        <v>0.02</v>
      </c>
    </row>
    <row r="200" spans="1:23" ht="15" thickBot="1" x14ac:dyDescent="0.4">
      <c r="A200" s="97"/>
      <c r="B200" s="97"/>
      <c r="C200" s="23" t="s">
        <v>125</v>
      </c>
      <c r="D200" s="27" t="s">
        <v>126</v>
      </c>
      <c r="E200" s="27" t="s">
        <v>126</v>
      </c>
      <c r="F200" s="27" t="s">
        <v>126</v>
      </c>
      <c r="G200" s="27" t="s">
        <v>126</v>
      </c>
      <c r="H200" s="27" t="s">
        <v>126</v>
      </c>
      <c r="I200" s="27" t="s">
        <v>126</v>
      </c>
      <c r="J200" s="27" t="s">
        <v>126</v>
      </c>
      <c r="K200" s="27" t="s">
        <v>126</v>
      </c>
      <c r="L200" s="27" t="s">
        <v>126</v>
      </c>
      <c r="M200" s="27" t="s">
        <v>126</v>
      </c>
      <c r="N200" s="27" t="s">
        <v>126</v>
      </c>
      <c r="O200" s="27" t="s">
        <v>126</v>
      </c>
      <c r="P200" s="9" t="s">
        <v>126</v>
      </c>
      <c r="Q200" s="9" t="s">
        <v>126</v>
      </c>
      <c r="R200" s="9" t="s">
        <v>126</v>
      </c>
      <c r="S200" s="9" t="s">
        <v>126</v>
      </c>
      <c r="T200" s="9" t="s">
        <v>126</v>
      </c>
      <c r="U200" s="9" t="s">
        <v>126</v>
      </c>
      <c r="V200" s="9" t="s">
        <v>126</v>
      </c>
      <c r="W200" s="9" t="s">
        <v>126</v>
      </c>
    </row>
    <row r="201" spans="1:23" ht="15" thickBot="1" x14ac:dyDescent="0.4">
      <c r="A201" s="97" t="s">
        <v>96</v>
      </c>
      <c r="B201" s="97" t="s">
        <v>128</v>
      </c>
      <c r="C201" s="22" t="s">
        <v>65</v>
      </c>
      <c r="D201" s="24">
        <f>6.11*1000</f>
        <v>6110</v>
      </c>
      <c r="E201" s="24">
        <f>5.55*1000</f>
        <v>5550</v>
      </c>
      <c r="F201" s="24">
        <f>2.64*1000</f>
        <v>2640</v>
      </c>
      <c r="G201" s="24">
        <f>1.43*1000</f>
        <v>1430</v>
      </c>
      <c r="H201" s="24">
        <v>39</v>
      </c>
      <c r="I201" s="24">
        <v>66.3</v>
      </c>
      <c r="J201" s="24" t="s">
        <v>0</v>
      </c>
      <c r="K201" s="24" t="s">
        <v>0</v>
      </c>
      <c r="L201" s="24">
        <v>15.2</v>
      </c>
      <c r="M201" s="24">
        <v>61.9</v>
      </c>
      <c r="N201" s="24" t="s">
        <v>0</v>
      </c>
      <c r="O201" s="24">
        <v>16.100000000000001</v>
      </c>
      <c r="P201" s="7" t="s">
        <v>156</v>
      </c>
      <c r="Q201" s="13" t="s">
        <v>124</v>
      </c>
      <c r="R201" s="7" t="s">
        <v>156</v>
      </c>
      <c r="S201" s="13">
        <v>0.3</v>
      </c>
      <c r="T201" s="7" t="s">
        <v>156</v>
      </c>
      <c r="U201" s="7" t="s">
        <v>156</v>
      </c>
      <c r="V201" s="7">
        <v>0.05</v>
      </c>
      <c r="W201" s="13">
        <v>0.01</v>
      </c>
    </row>
    <row r="202" spans="1:23" ht="15" thickBot="1" x14ac:dyDescent="0.4">
      <c r="A202" s="97"/>
      <c r="B202" s="97"/>
      <c r="C202" s="22" t="s">
        <v>125</v>
      </c>
      <c r="D202" s="27" t="s">
        <v>126</v>
      </c>
      <c r="E202" s="27" t="s">
        <v>126</v>
      </c>
      <c r="F202" s="27" t="s">
        <v>126</v>
      </c>
      <c r="G202" s="27" t="s">
        <v>126</v>
      </c>
      <c r="H202" s="27" t="s">
        <v>126</v>
      </c>
      <c r="I202" s="27" t="s">
        <v>126</v>
      </c>
      <c r="J202" s="27" t="s">
        <v>126</v>
      </c>
      <c r="K202" s="27" t="s">
        <v>126</v>
      </c>
      <c r="L202" s="27" t="s">
        <v>126</v>
      </c>
      <c r="M202" s="27" t="s">
        <v>126</v>
      </c>
      <c r="N202" s="27" t="s">
        <v>126</v>
      </c>
      <c r="O202" s="27" t="s">
        <v>126</v>
      </c>
      <c r="P202" s="9" t="s">
        <v>126</v>
      </c>
      <c r="Q202" s="9" t="s">
        <v>126</v>
      </c>
      <c r="R202" s="9" t="s">
        <v>126</v>
      </c>
      <c r="S202" s="9" t="s">
        <v>126</v>
      </c>
      <c r="T202" s="9" t="s">
        <v>126</v>
      </c>
      <c r="U202" s="9" t="s">
        <v>126</v>
      </c>
      <c r="V202" s="9" t="s">
        <v>126</v>
      </c>
      <c r="W202" s="9" t="s">
        <v>126</v>
      </c>
    </row>
    <row r="203" spans="1:23" ht="15" thickBot="1" x14ac:dyDescent="0.4">
      <c r="A203" s="97"/>
      <c r="B203" s="97" t="s">
        <v>129</v>
      </c>
      <c r="C203" s="23" t="s">
        <v>71</v>
      </c>
      <c r="D203" s="24">
        <f>6.27*1000</f>
        <v>6270</v>
      </c>
      <c r="E203" s="24">
        <f>5.59*1000</f>
        <v>5590</v>
      </c>
      <c r="F203" s="24">
        <f>2.8*1000</f>
        <v>2800</v>
      </c>
      <c r="G203" s="24">
        <f>1.46*1000</f>
        <v>1460</v>
      </c>
      <c r="H203" s="24">
        <v>29.3</v>
      </c>
      <c r="I203" s="24">
        <v>48.800000000000004</v>
      </c>
      <c r="J203" s="24" t="s">
        <v>0</v>
      </c>
      <c r="K203" s="24" t="s">
        <v>0</v>
      </c>
      <c r="L203" s="24">
        <v>672</v>
      </c>
      <c r="M203" s="24">
        <v>1290</v>
      </c>
      <c r="N203" s="24">
        <v>277</v>
      </c>
      <c r="O203" s="24">
        <v>351</v>
      </c>
      <c r="P203" s="7" t="s">
        <v>156</v>
      </c>
      <c r="Q203" s="13">
        <v>1.4</v>
      </c>
      <c r="R203" s="7" t="s">
        <v>156</v>
      </c>
      <c r="S203" s="13">
        <v>0.6</v>
      </c>
      <c r="T203" s="7" t="s">
        <v>156</v>
      </c>
      <c r="U203" s="7" t="s">
        <v>156</v>
      </c>
      <c r="V203" s="7">
        <v>0.09</v>
      </c>
      <c r="W203" s="13">
        <v>0.01</v>
      </c>
    </row>
    <row r="204" spans="1:23" ht="15" thickBot="1" x14ac:dyDescent="0.4">
      <c r="A204" s="97"/>
      <c r="B204" s="97"/>
      <c r="C204" s="23" t="s">
        <v>125</v>
      </c>
      <c r="D204" s="27" t="s">
        <v>126</v>
      </c>
      <c r="E204" s="27" t="s">
        <v>126</v>
      </c>
      <c r="F204" s="27" t="s">
        <v>126</v>
      </c>
      <c r="G204" s="27" t="s">
        <v>126</v>
      </c>
      <c r="H204" s="27" t="s">
        <v>126</v>
      </c>
      <c r="I204" s="27" t="s">
        <v>126</v>
      </c>
      <c r="J204" s="27" t="s">
        <v>126</v>
      </c>
      <c r="K204" s="27" t="s">
        <v>126</v>
      </c>
      <c r="L204" s="27" t="s">
        <v>126</v>
      </c>
      <c r="M204" s="27" t="s">
        <v>126</v>
      </c>
      <c r="N204" s="27" t="s">
        <v>126</v>
      </c>
      <c r="O204" s="27" t="s">
        <v>126</v>
      </c>
      <c r="P204" s="9" t="s">
        <v>126</v>
      </c>
      <c r="Q204" s="9" t="s">
        <v>126</v>
      </c>
      <c r="R204" s="9" t="s">
        <v>126</v>
      </c>
      <c r="S204" s="9" t="s">
        <v>126</v>
      </c>
      <c r="T204" s="9" t="s">
        <v>126</v>
      </c>
      <c r="U204" s="9" t="s">
        <v>126</v>
      </c>
      <c r="V204" s="9" t="s">
        <v>126</v>
      </c>
      <c r="W204" s="9" t="s">
        <v>126</v>
      </c>
    </row>
    <row r="205" spans="1:23" ht="15" thickBot="1" x14ac:dyDescent="0.4">
      <c r="A205" s="97" t="s">
        <v>98</v>
      </c>
      <c r="B205" s="97" t="s">
        <v>128</v>
      </c>
      <c r="C205" s="22" t="s">
        <v>66</v>
      </c>
      <c r="D205" s="24">
        <f>5.93*1000</f>
        <v>5930</v>
      </c>
      <c r="E205" s="24">
        <f>5.5*1000</f>
        <v>5500</v>
      </c>
      <c r="F205" s="24">
        <f>2.63*1000</f>
        <v>2630</v>
      </c>
      <c r="G205" s="24">
        <f>1.41*1000</f>
        <v>1410</v>
      </c>
      <c r="H205" s="24">
        <v>27.900000000000002</v>
      </c>
      <c r="I205" s="24">
        <v>37.900000000000006</v>
      </c>
      <c r="J205" s="24" t="s">
        <v>0</v>
      </c>
      <c r="K205" s="24" t="s">
        <v>0</v>
      </c>
      <c r="L205" s="24">
        <v>16.899999999999999</v>
      </c>
      <c r="M205" s="24">
        <v>34.799999999999997</v>
      </c>
      <c r="N205" s="24">
        <v>12</v>
      </c>
      <c r="O205" s="24">
        <v>11.700000000000001</v>
      </c>
      <c r="P205" s="7" t="s">
        <v>156</v>
      </c>
      <c r="Q205" s="13" t="s">
        <v>124</v>
      </c>
      <c r="R205" s="7" t="s">
        <v>156</v>
      </c>
      <c r="S205" s="8">
        <v>0.3</v>
      </c>
      <c r="T205" s="7" t="s">
        <v>156</v>
      </c>
      <c r="U205" s="7" t="s">
        <v>156</v>
      </c>
      <c r="V205" s="7">
        <v>0.05</v>
      </c>
      <c r="W205" s="8" t="s">
        <v>124</v>
      </c>
    </row>
    <row r="206" spans="1:23" ht="15" thickBot="1" x14ac:dyDescent="0.4">
      <c r="A206" s="97"/>
      <c r="B206" s="97"/>
      <c r="C206" s="22" t="s">
        <v>125</v>
      </c>
      <c r="D206" s="27" t="s">
        <v>126</v>
      </c>
      <c r="E206" s="27" t="s">
        <v>126</v>
      </c>
      <c r="F206" s="27" t="s">
        <v>126</v>
      </c>
      <c r="G206" s="27" t="s">
        <v>126</v>
      </c>
      <c r="H206" s="27" t="s">
        <v>126</v>
      </c>
      <c r="I206" s="27" t="s">
        <v>126</v>
      </c>
      <c r="J206" s="27" t="s">
        <v>126</v>
      </c>
      <c r="K206" s="27" t="s">
        <v>126</v>
      </c>
      <c r="L206" s="27" t="s">
        <v>126</v>
      </c>
      <c r="M206" s="27" t="s">
        <v>126</v>
      </c>
      <c r="N206" s="27" t="s">
        <v>126</v>
      </c>
      <c r="O206" s="27" t="s">
        <v>126</v>
      </c>
      <c r="P206" s="9" t="s">
        <v>126</v>
      </c>
      <c r="Q206" s="9" t="s">
        <v>126</v>
      </c>
      <c r="R206" s="9" t="s">
        <v>126</v>
      </c>
      <c r="S206" s="9" t="s">
        <v>126</v>
      </c>
      <c r="T206" s="9" t="s">
        <v>126</v>
      </c>
      <c r="U206" s="9" t="s">
        <v>126</v>
      </c>
      <c r="V206" s="9" t="s">
        <v>126</v>
      </c>
      <c r="W206" s="9" t="s">
        <v>126</v>
      </c>
    </row>
    <row r="207" spans="1:23" ht="15" thickBot="1" x14ac:dyDescent="0.4">
      <c r="A207" s="97"/>
      <c r="B207" s="97" t="s">
        <v>129</v>
      </c>
      <c r="C207" s="23" t="s">
        <v>72</v>
      </c>
      <c r="D207" s="24">
        <f>6.07*1000</f>
        <v>6070</v>
      </c>
      <c r="E207" s="24">
        <f>5.63*1000</f>
        <v>5630</v>
      </c>
      <c r="F207" s="24">
        <f>2.74*1000</f>
        <v>2740</v>
      </c>
      <c r="G207" s="24">
        <f>1.38*1000</f>
        <v>1380</v>
      </c>
      <c r="H207" s="24">
        <v>34.1</v>
      </c>
      <c r="I207" s="24" t="s">
        <v>0</v>
      </c>
      <c r="J207" s="24" t="s">
        <v>0</v>
      </c>
      <c r="K207" s="24" t="s">
        <v>0</v>
      </c>
      <c r="L207" s="24">
        <v>235</v>
      </c>
      <c r="M207" s="24" t="s">
        <v>0</v>
      </c>
      <c r="N207" s="24">
        <v>273</v>
      </c>
      <c r="O207" s="24" t="s">
        <v>0</v>
      </c>
      <c r="P207" s="7" t="s">
        <v>156</v>
      </c>
      <c r="Q207" s="8" t="s">
        <v>156</v>
      </c>
      <c r="R207" s="7" t="s">
        <v>156</v>
      </c>
      <c r="S207" s="8">
        <v>1.5</v>
      </c>
      <c r="T207" s="7" t="s">
        <v>156</v>
      </c>
      <c r="U207" s="7" t="s">
        <v>156</v>
      </c>
      <c r="V207" s="7">
        <v>0.08</v>
      </c>
      <c r="W207" s="8" t="s">
        <v>156</v>
      </c>
    </row>
    <row r="208" spans="1:23" ht="15" thickBot="1" x14ac:dyDescent="0.4">
      <c r="A208" s="97"/>
      <c r="B208" s="97"/>
      <c r="C208" s="23" t="s">
        <v>125</v>
      </c>
      <c r="D208" s="27" t="s">
        <v>126</v>
      </c>
      <c r="E208" s="27" t="s">
        <v>126</v>
      </c>
      <c r="F208" s="27" t="s">
        <v>126</v>
      </c>
      <c r="G208" s="27" t="s">
        <v>126</v>
      </c>
      <c r="H208" s="27" t="s">
        <v>126</v>
      </c>
      <c r="I208" s="27" t="s">
        <v>126</v>
      </c>
      <c r="J208" s="27" t="s">
        <v>126</v>
      </c>
      <c r="K208" s="27" t="s">
        <v>126</v>
      </c>
      <c r="L208" s="27" t="s">
        <v>126</v>
      </c>
      <c r="M208" s="27" t="s">
        <v>126</v>
      </c>
      <c r="N208" s="27" t="s">
        <v>126</v>
      </c>
      <c r="O208" s="27" t="s">
        <v>126</v>
      </c>
      <c r="P208" s="9" t="s">
        <v>126</v>
      </c>
      <c r="Q208" s="9" t="s">
        <v>126</v>
      </c>
      <c r="R208" s="9" t="s">
        <v>126</v>
      </c>
      <c r="S208" s="9" t="s">
        <v>126</v>
      </c>
      <c r="T208" s="9" t="s">
        <v>126</v>
      </c>
      <c r="U208" s="9" t="s">
        <v>126</v>
      </c>
      <c r="V208" s="9" t="s">
        <v>126</v>
      </c>
      <c r="W208" s="9" t="s">
        <v>126</v>
      </c>
    </row>
    <row r="211" spans="1:23" ht="15" thickBot="1" x14ac:dyDescent="0.4"/>
    <row r="212" spans="1:23" ht="26.5" thickBot="1" x14ac:dyDescent="0.65">
      <c r="A212" s="101" t="s">
        <v>148</v>
      </c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</row>
    <row r="213" spans="1:23" ht="15" thickBot="1" x14ac:dyDescent="0.4">
      <c r="A213" s="105" t="s">
        <v>85</v>
      </c>
      <c r="B213" s="105" t="s">
        <v>127</v>
      </c>
      <c r="C213" s="112" t="s">
        <v>133</v>
      </c>
      <c r="D213" s="4" t="s">
        <v>109</v>
      </c>
      <c r="E213" s="4" t="s">
        <v>109</v>
      </c>
      <c r="F213" s="4" t="s">
        <v>109</v>
      </c>
      <c r="G213" s="4" t="s">
        <v>109</v>
      </c>
      <c r="H213" s="4" t="s">
        <v>109</v>
      </c>
      <c r="I213" s="5" t="s">
        <v>110</v>
      </c>
      <c r="J213" s="4" t="s">
        <v>109</v>
      </c>
      <c r="K213" s="5" t="s">
        <v>110</v>
      </c>
      <c r="L213" s="4" t="s">
        <v>109</v>
      </c>
      <c r="M213" s="5" t="s">
        <v>110</v>
      </c>
      <c r="N213" s="4" t="s">
        <v>109</v>
      </c>
      <c r="O213" s="5" t="s">
        <v>110</v>
      </c>
      <c r="P213" s="4" t="s">
        <v>109</v>
      </c>
      <c r="Q213" s="5" t="s">
        <v>110</v>
      </c>
      <c r="R213" s="4" t="s">
        <v>109</v>
      </c>
      <c r="S213" s="5" t="s">
        <v>110</v>
      </c>
      <c r="T213" s="4" t="s">
        <v>109</v>
      </c>
      <c r="U213" s="5" t="s">
        <v>110</v>
      </c>
      <c r="V213" s="4" t="s">
        <v>109</v>
      </c>
      <c r="W213" s="5" t="s">
        <v>110</v>
      </c>
    </row>
    <row r="214" spans="1:23" ht="15" thickBot="1" x14ac:dyDescent="0.4">
      <c r="A214" s="106"/>
      <c r="B214" s="106"/>
      <c r="C214" s="113"/>
      <c r="D214" s="17" t="s">
        <v>111</v>
      </c>
      <c r="E214" s="18" t="s">
        <v>112</v>
      </c>
      <c r="F214" s="57" t="s">
        <v>113</v>
      </c>
      <c r="G214" s="18" t="s">
        <v>114</v>
      </c>
      <c r="H214" s="71" t="s">
        <v>115</v>
      </c>
      <c r="I214" s="72"/>
      <c r="J214" s="73" t="s">
        <v>116</v>
      </c>
      <c r="K214" s="74"/>
      <c r="L214" s="73" t="s">
        <v>117</v>
      </c>
      <c r="M214" s="74"/>
      <c r="N214" s="71" t="s">
        <v>118</v>
      </c>
      <c r="O214" s="72"/>
      <c r="P214" s="71" t="s">
        <v>119</v>
      </c>
      <c r="Q214" s="72"/>
      <c r="R214" s="71" t="s">
        <v>120</v>
      </c>
      <c r="S214" s="72"/>
      <c r="T214" s="73" t="s">
        <v>121</v>
      </c>
      <c r="U214" s="74"/>
      <c r="V214" s="71" t="s">
        <v>122</v>
      </c>
      <c r="W214" s="72"/>
    </row>
    <row r="215" spans="1:23" ht="15" thickBot="1" x14ac:dyDescent="0.4">
      <c r="A215" s="106"/>
      <c r="B215" s="106"/>
      <c r="C215" s="105"/>
      <c r="D215" s="53" t="s">
        <v>123</v>
      </c>
      <c r="E215" s="21" t="s">
        <v>123</v>
      </c>
      <c r="F215" s="21" t="s">
        <v>123</v>
      </c>
      <c r="G215" s="21" t="s">
        <v>123</v>
      </c>
      <c r="H215" s="93" t="s">
        <v>123</v>
      </c>
      <c r="I215" s="94"/>
      <c r="J215" s="93" t="s">
        <v>123</v>
      </c>
      <c r="K215" s="94"/>
      <c r="L215" s="93" t="s">
        <v>123</v>
      </c>
      <c r="M215" s="94"/>
      <c r="N215" s="93" t="s">
        <v>123</v>
      </c>
      <c r="O215" s="94"/>
      <c r="P215" s="93" t="s">
        <v>123</v>
      </c>
      <c r="Q215" s="94"/>
      <c r="R215" s="93" t="s">
        <v>123</v>
      </c>
      <c r="S215" s="94"/>
      <c r="T215" s="93" t="s">
        <v>123</v>
      </c>
      <c r="U215" s="94"/>
      <c r="V215" s="95" t="s">
        <v>123</v>
      </c>
      <c r="W215" s="96"/>
    </row>
    <row r="216" spans="1:23" ht="15" thickBot="1" x14ac:dyDescent="0.4">
      <c r="A216" s="97" t="s">
        <v>87</v>
      </c>
      <c r="B216" s="97" t="s">
        <v>128</v>
      </c>
      <c r="C216" s="22" t="s">
        <v>149</v>
      </c>
      <c r="D216" s="24" t="s">
        <v>0</v>
      </c>
      <c r="E216" s="25" t="s">
        <v>0</v>
      </c>
      <c r="F216" s="25">
        <v>3310</v>
      </c>
      <c r="G216" s="25" t="s">
        <v>0</v>
      </c>
      <c r="H216" s="25" t="s">
        <v>0</v>
      </c>
      <c r="I216" s="26">
        <v>386</v>
      </c>
      <c r="J216" s="25" t="s">
        <v>0</v>
      </c>
      <c r="K216" s="26" t="s">
        <v>0</v>
      </c>
      <c r="L216" s="25" t="s">
        <v>0</v>
      </c>
      <c r="M216" s="26">
        <v>1820</v>
      </c>
      <c r="N216" s="25" t="s">
        <v>0</v>
      </c>
      <c r="O216" s="26">
        <v>45.5</v>
      </c>
      <c r="P216" s="25" t="s">
        <v>156</v>
      </c>
      <c r="Q216" s="26">
        <v>1</v>
      </c>
      <c r="R216" s="25" t="s">
        <v>156</v>
      </c>
      <c r="S216" s="26">
        <v>0.8</v>
      </c>
      <c r="T216" s="25" t="s">
        <v>156</v>
      </c>
      <c r="U216" s="24" t="s">
        <v>156</v>
      </c>
      <c r="V216" s="7" t="s">
        <v>156</v>
      </c>
      <c r="W216" s="8">
        <v>0.02</v>
      </c>
    </row>
    <row r="217" spans="1:23" ht="15" thickBot="1" x14ac:dyDescent="0.4">
      <c r="A217" s="97"/>
      <c r="B217" s="97"/>
      <c r="C217" s="22" t="s">
        <v>125</v>
      </c>
      <c r="D217" s="27" t="s">
        <v>126</v>
      </c>
      <c r="E217" s="27" t="s">
        <v>126</v>
      </c>
      <c r="F217" s="27" t="s">
        <v>126</v>
      </c>
      <c r="G217" s="27" t="s">
        <v>126</v>
      </c>
      <c r="H217" s="27" t="s">
        <v>126</v>
      </c>
      <c r="I217" s="27" t="s">
        <v>126</v>
      </c>
      <c r="J217" s="27" t="s">
        <v>126</v>
      </c>
      <c r="K217" s="27" t="s">
        <v>126</v>
      </c>
      <c r="L217" s="27" t="s">
        <v>126</v>
      </c>
      <c r="M217" s="27" t="s">
        <v>126</v>
      </c>
      <c r="N217" s="27" t="s">
        <v>126</v>
      </c>
      <c r="O217" s="27" t="s">
        <v>126</v>
      </c>
      <c r="P217" s="28" t="s">
        <v>126</v>
      </c>
      <c r="Q217" s="27" t="s">
        <v>126</v>
      </c>
      <c r="R217" s="28" t="s">
        <v>126</v>
      </c>
      <c r="S217" s="59" t="s">
        <v>126</v>
      </c>
      <c r="T217" s="28" t="s">
        <v>126</v>
      </c>
      <c r="U217" s="27" t="s">
        <v>126</v>
      </c>
      <c r="V217" s="9" t="s">
        <v>126</v>
      </c>
      <c r="W217" s="9" t="s">
        <v>126</v>
      </c>
    </row>
    <row r="218" spans="1:23" ht="15" thickBot="1" x14ac:dyDescent="0.4">
      <c r="A218" s="97"/>
      <c r="B218" s="97" t="s">
        <v>129</v>
      </c>
      <c r="C218" s="23" t="s">
        <v>150</v>
      </c>
      <c r="D218" s="24" t="s">
        <v>0</v>
      </c>
      <c r="E218" s="25" t="s">
        <v>0</v>
      </c>
      <c r="F218" s="25" t="s">
        <v>0</v>
      </c>
      <c r="G218" s="25" t="s">
        <v>0</v>
      </c>
      <c r="H218" s="25" t="s">
        <v>0</v>
      </c>
      <c r="I218" s="26" t="s">
        <v>0</v>
      </c>
      <c r="J218" s="25" t="s">
        <v>0</v>
      </c>
      <c r="K218" s="26" t="s">
        <v>0</v>
      </c>
      <c r="L218" s="25" t="s">
        <v>0</v>
      </c>
      <c r="M218" s="26" t="s">
        <v>0</v>
      </c>
      <c r="N218" s="25" t="s">
        <v>0</v>
      </c>
      <c r="O218" s="26" t="s">
        <v>0</v>
      </c>
      <c r="P218" s="25" t="s">
        <v>156</v>
      </c>
      <c r="Q218" s="26" t="s">
        <v>156</v>
      </c>
      <c r="R218" s="25" t="s">
        <v>156</v>
      </c>
      <c r="S218" s="26" t="s">
        <v>156</v>
      </c>
      <c r="T218" s="25" t="s">
        <v>156</v>
      </c>
      <c r="U218" s="24" t="s">
        <v>156</v>
      </c>
      <c r="V218" s="7" t="s">
        <v>156</v>
      </c>
      <c r="W218" s="8" t="s">
        <v>156</v>
      </c>
    </row>
    <row r="219" spans="1:23" ht="15" thickBot="1" x14ac:dyDescent="0.4">
      <c r="A219" s="97"/>
      <c r="B219" s="97"/>
      <c r="C219" s="23" t="s">
        <v>125</v>
      </c>
      <c r="D219" s="27" t="s">
        <v>126</v>
      </c>
      <c r="E219" s="27" t="s">
        <v>126</v>
      </c>
      <c r="F219" s="27" t="s">
        <v>126</v>
      </c>
      <c r="G219" s="27" t="s">
        <v>126</v>
      </c>
      <c r="H219" s="27" t="s">
        <v>126</v>
      </c>
      <c r="I219" s="27" t="s">
        <v>126</v>
      </c>
      <c r="J219" s="27" t="s">
        <v>126</v>
      </c>
      <c r="K219" s="27" t="s">
        <v>126</v>
      </c>
      <c r="L219" s="27" t="s">
        <v>126</v>
      </c>
      <c r="M219" s="27" t="s">
        <v>126</v>
      </c>
      <c r="N219" s="27" t="s">
        <v>126</v>
      </c>
      <c r="O219" s="27" t="s">
        <v>126</v>
      </c>
      <c r="P219" s="28" t="s">
        <v>126</v>
      </c>
      <c r="Q219" s="27" t="s">
        <v>126</v>
      </c>
      <c r="R219" s="28" t="s">
        <v>126</v>
      </c>
      <c r="S219" s="59" t="s">
        <v>126</v>
      </c>
      <c r="T219" s="28" t="s">
        <v>126</v>
      </c>
      <c r="U219" s="27" t="s">
        <v>126</v>
      </c>
      <c r="V219" s="9" t="s">
        <v>126</v>
      </c>
      <c r="W219" s="9" t="s">
        <v>126</v>
      </c>
    </row>
    <row r="220" spans="1:23" ht="15" thickBot="1" x14ac:dyDescent="0.4">
      <c r="A220" s="97" t="s">
        <v>89</v>
      </c>
      <c r="B220" s="97" t="s">
        <v>128</v>
      </c>
      <c r="C220" s="22" t="s">
        <v>73</v>
      </c>
      <c r="D220" s="24">
        <v>6300</v>
      </c>
      <c r="E220" s="25">
        <v>8220</v>
      </c>
      <c r="F220" s="25">
        <v>4200</v>
      </c>
      <c r="G220" s="25">
        <v>1500</v>
      </c>
      <c r="H220" s="25">
        <v>44</v>
      </c>
      <c r="I220" s="26">
        <v>400</v>
      </c>
      <c r="J220" s="25" t="s">
        <v>0</v>
      </c>
      <c r="K220" s="26" t="s">
        <v>0</v>
      </c>
      <c r="L220" s="25">
        <v>517</v>
      </c>
      <c r="M220" s="26">
        <v>1160</v>
      </c>
      <c r="N220" s="25" t="s">
        <v>0</v>
      </c>
      <c r="O220" s="26">
        <v>60</v>
      </c>
      <c r="P220" s="25" t="s">
        <v>156</v>
      </c>
      <c r="Q220" s="26">
        <v>1.3</v>
      </c>
      <c r="R220" s="25" t="s">
        <v>156</v>
      </c>
      <c r="S220" s="26">
        <v>0.6</v>
      </c>
      <c r="T220" s="25" t="s">
        <v>156</v>
      </c>
      <c r="U220" s="24" t="s">
        <v>156</v>
      </c>
      <c r="V220" s="7">
        <v>0.01</v>
      </c>
      <c r="W220" s="8">
        <v>0.01</v>
      </c>
    </row>
    <row r="221" spans="1:23" ht="15" thickBot="1" x14ac:dyDescent="0.4">
      <c r="A221" s="97"/>
      <c r="B221" s="97"/>
      <c r="C221" s="22" t="s">
        <v>125</v>
      </c>
      <c r="D221" s="27" t="s">
        <v>126</v>
      </c>
      <c r="E221" s="27" t="s">
        <v>126</v>
      </c>
      <c r="F221" s="27" t="s">
        <v>126</v>
      </c>
      <c r="G221" s="27" t="s">
        <v>126</v>
      </c>
      <c r="H221" s="27" t="s">
        <v>126</v>
      </c>
      <c r="I221" s="27" t="s">
        <v>126</v>
      </c>
      <c r="J221" s="27" t="s">
        <v>126</v>
      </c>
      <c r="K221" s="27" t="s">
        <v>126</v>
      </c>
      <c r="L221" s="27" t="s">
        <v>126</v>
      </c>
      <c r="M221" s="27" t="s">
        <v>126</v>
      </c>
      <c r="N221" s="27" t="s">
        <v>126</v>
      </c>
      <c r="O221" s="27" t="s">
        <v>126</v>
      </c>
      <c r="P221" s="28" t="s">
        <v>126</v>
      </c>
      <c r="Q221" s="27" t="s">
        <v>126</v>
      </c>
      <c r="R221" s="28" t="s">
        <v>126</v>
      </c>
      <c r="S221" s="59" t="s">
        <v>126</v>
      </c>
      <c r="T221" s="28" t="s">
        <v>126</v>
      </c>
      <c r="U221" s="27" t="s">
        <v>126</v>
      </c>
      <c r="V221" s="9" t="s">
        <v>126</v>
      </c>
      <c r="W221" s="9" t="s">
        <v>126</v>
      </c>
    </row>
    <row r="222" spans="1:23" ht="15" thickBot="1" x14ac:dyDescent="0.4">
      <c r="A222" s="97"/>
      <c r="B222" s="97" t="s">
        <v>129</v>
      </c>
      <c r="C222" s="23" t="s">
        <v>79</v>
      </c>
      <c r="D222" s="24" t="s">
        <v>0</v>
      </c>
      <c r="E222" s="25" t="s">
        <v>0</v>
      </c>
      <c r="F222" s="25" t="s">
        <v>0</v>
      </c>
      <c r="G222" s="25" t="s">
        <v>0</v>
      </c>
      <c r="H222" s="25" t="s">
        <v>0</v>
      </c>
      <c r="I222" s="32" t="s">
        <v>0</v>
      </c>
      <c r="J222" s="25" t="s">
        <v>0</v>
      </c>
      <c r="K222" s="32" t="s">
        <v>0</v>
      </c>
      <c r="L222" s="25" t="s">
        <v>0</v>
      </c>
      <c r="M222" s="32" t="s">
        <v>0</v>
      </c>
      <c r="N222" s="25" t="s">
        <v>0</v>
      </c>
      <c r="O222" s="32" t="s">
        <v>0</v>
      </c>
      <c r="P222" s="25" t="s">
        <v>156</v>
      </c>
      <c r="Q222" s="32" t="s">
        <v>156</v>
      </c>
      <c r="R222" s="25" t="s">
        <v>156</v>
      </c>
      <c r="S222" s="60" t="s">
        <v>156</v>
      </c>
      <c r="T222" s="25" t="s">
        <v>156</v>
      </c>
      <c r="U222" s="25" t="s">
        <v>156</v>
      </c>
      <c r="V222" s="7" t="s">
        <v>156</v>
      </c>
      <c r="W222" s="13" t="s">
        <v>156</v>
      </c>
    </row>
    <row r="223" spans="1:23" ht="15" thickBot="1" x14ac:dyDescent="0.4">
      <c r="A223" s="97"/>
      <c r="B223" s="97"/>
      <c r="C223" s="23" t="s">
        <v>125</v>
      </c>
      <c r="D223" s="27" t="s">
        <v>126</v>
      </c>
      <c r="E223" s="27" t="s">
        <v>126</v>
      </c>
      <c r="F223" s="27" t="s">
        <v>126</v>
      </c>
      <c r="G223" s="27" t="s">
        <v>126</v>
      </c>
      <c r="H223" s="27" t="s">
        <v>126</v>
      </c>
      <c r="I223" s="27" t="s">
        <v>126</v>
      </c>
      <c r="J223" s="27" t="s">
        <v>126</v>
      </c>
      <c r="K223" s="27" t="s">
        <v>126</v>
      </c>
      <c r="L223" s="27" t="s">
        <v>126</v>
      </c>
      <c r="M223" s="27" t="s">
        <v>126</v>
      </c>
      <c r="N223" s="27" t="s">
        <v>126</v>
      </c>
      <c r="O223" s="27" t="s">
        <v>126</v>
      </c>
      <c r="P223" s="28" t="s">
        <v>126</v>
      </c>
      <c r="Q223" s="27" t="s">
        <v>126</v>
      </c>
      <c r="R223" s="28" t="s">
        <v>126</v>
      </c>
      <c r="S223" s="59" t="s">
        <v>126</v>
      </c>
      <c r="T223" s="28" t="s">
        <v>126</v>
      </c>
      <c r="U223" s="27" t="s">
        <v>126</v>
      </c>
      <c r="V223" s="9" t="s">
        <v>126</v>
      </c>
      <c r="W223" s="9" t="s">
        <v>126</v>
      </c>
    </row>
    <row r="224" spans="1:23" ht="15" thickBot="1" x14ac:dyDescent="0.4">
      <c r="A224" s="97" t="s">
        <v>91</v>
      </c>
      <c r="B224" s="97" t="s">
        <v>128</v>
      </c>
      <c r="C224" s="22" t="s">
        <v>74</v>
      </c>
      <c r="D224" s="24">
        <v>6370</v>
      </c>
      <c r="E224" s="25">
        <v>8750</v>
      </c>
      <c r="F224" s="25">
        <v>3570</v>
      </c>
      <c r="G224" s="25">
        <v>1500</v>
      </c>
      <c r="H224" s="25">
        <v>26.1</v>
      </c>
      <c r="I224" s="26">
        <v>150</v>
      </c>
      <c r="J224" s="25" t="s">
        <v>0</v>
      </c>
      <c r="K224" s="26" t="s">
        <v>0</v>
      </c>
      <c r="L224" s="25">
        <v>97.9</v>
      </c>
      <c r="M224" s="26">
        <v>331</v>
      </c>
      <c r="N224" s="25" t="s">
        <v>0</v>
      </c>
      <c r="O224" s="26">
        <v>22.599999999999998</v>
      </c>
      <c r="P224" s="25" t="s">
        <v>156</v>
      </c>
      <c r="Q224" s="26">
        <v>0.9</v>
      </c>
      <c r="R224" s="25" t="s">
        <v>156</v>
      </c>
      <c r="S224" s="26" t="s">
        <v>124</v>
      </c>
      <c r="T224" s="25" t="s">
        <v>156</v>
      </c>
      <c r="U224" s="25" t="s">
        <v>156</v>
      </c>
      <c r="V224" s="7" t="s">
        <v>124</v>
      </c>
      <c r="W224" s="8" t="s">
        <v>124</v>
      </c>
    </row>
    <row r="225" spans="1:23" ht="15" thickBot="1" x14ac:dyDescent="0.4">
      <c r="A225" s="97"/>
      <c r="B225" s="97"/>
      <c r="C225" s="22" t="s">
        <v>125</v>
      </c>
      <c r="D225" s="27" t="s">
        <v>126</v>
      </c>
      <c r="E225" s="27" t="s">
        <v>126</v>
      </c>
      <c r="F225" s="27" t="s">
        <v>126</v>
      </c>
      <c r="G225" s="27" t="s">
        <v>126</v>
      </c>
      <c r="H225" s="27" t="s">
        <v>126</v>
      </c>
      <c r="I225" s="27" t="s">
        <v>126</v>
      </c>
      <c r="J225" s="27" t="s">
        <v>126</v>
      </c>
      <c r="K225" s="27" t="s">
        <v>126</v>
      </c>
      <c r="L225" s="27" t="s">
        <v>126</v>
      </c>
      <c r="M225" s="27" t="s">
        <v>126</v>
      </c>
      <c r="N225" s="27" t="s">
        <v>126</v>
      </c>
      <c r="O225" s="27" t="s">
        <v>126</v>
      </c>
      <c r="P225" s="28" t="s">
        <v>126</v>
      </c>
      <c r="Q225" s="27" t="s">
        <v>126</v>
      </c>
      <c r="R225" s="28" t="s">
        <v>126</v>
      </c>
      <c r="S225" s="59" t="s">
        <v>126</v>
      </c>
      <c r="T225" s="28" t="s">
        <v>126</v>
      </c>
      <c r="U225" s="27" t="s">
        <v>126</v>
      </c>
      <c r="V225" s="9" t="s">
        <v>126</v>
      </c>
      <c r="W225" s="9" t="s">
        <v>126</v>
      </c>
    </row>
    <row r="226" spans="1:23" ht="15" thickBot="1" x14ac:dyDescent="0.4">
      <c r="A226" s="97"/>
      <c r="B226" s="97" t="s">
        <v>129</v>
      </c>
      <c r="C226" s="23" t="s">
        <v>80</v>
      </c>
      <c r="D226" s="24">
        <v>6400</v>
      </c>
      <c r="E226" s="25">
        <v>8710</v>
      </c>
      <c r="F226" s="25">
        <v>3610</v>
      </c>
      <c r="G226" s="25">
        <v>1500</v>
      </c>
      <c r="H226" s="25" t="s">
        <v>0</v>
      </c>
      <c r="I226" s="32">
        <v>451</v>
      </c>
      <c r="J226" s="25" t="s">
        <v>0</v>
      </c>
      <c r="K226" s="32" t="s">
        <v>0</v>
      </c>
      <c r="L226" s="25">
        <v>111</v>
      </c>
      <c r="M226" s="32">
        <v>451</v>
      </c>
      <c r="N226" s="25" t="s">
        <v>0</v>
      </c>
      <c r="O226" s="32">
        <v>25.2</v>
      </c>
      <c r="P226" s="25" t="s">
        <v>156</v>
      </c>
      <c r="Q226" s="32">
        <v>0.7</v>
      </c>
      <c r="R226" s="25" t="s">
        <v>156</v>
      </c>
      <c r="S226" s="60">
        <v>0.6</v>
      </c>
      <c r="T226" s="25" t="s">
        <v>156</v>
      </c>
      <c r="U226" s="25" t="s">
        <v>156</v>
      </c>
      <c r="V226" s="7" t="s">
        <v>124</v>
      </c>
      <c r="W226" s="13">
        <v>0.04</v>
      </c>
    </row>
    <row r="227" spans="1:23" ht="15" thickBot="1" x14ac:dyDescent="0.4">
      <c r="A227" s="97"/>
      <c r="B227" s="97"/>
      <c r="C227" s="23" t="s">
        <v>125</v>
      </c>
      <c r="D227" s="27" t="s">
        <v>126</v>
      </c>
      <c r="E227" s="27" t="s">
        <v>126</v>
      </c>
      <c r="F227" s="27" t="s">
        <v>126</v>
      </c>
      <c r="G227" s="27" t="s">
        <v>126</v>
      </c>
      <c r="H227" s="27" t="s">
        <v>126</v>
      </c>
      <c r="I227" s="27" t="s">
        <v>126</v>
      </c>
      <c r="J227" s="27" t="s">
        <v>126</v>
      </c>
      <c r="K227" s="27" t="s">
        <v>126</v>
      </c>
      <c r="L227" s="27" t="s">
        <v>126</v>
      </c>
      <c r="M227" s="27" t="s">
        <v>126</v>
      </c>
      <c r="N227" s="27" t="s">
        <v>126</v>
      </c>
      <c r="O227" s="27" t="s">
        <v>126</v>
      </c>
      <c r="P227" s="28" t="s">
        <v>126</v>
      </c>
      <c r="Q227" s="27" t="s">
        <v>126</v>
      </c>
      <c r="R227" s="28" t="s">
        <v>126</v>
      </c>
      <c r="S227" s="59" t="s">
        <v>126</v>
      </c>
      <c r="T227" s="28" t="s">
        <v>126</v>
      </c>
      <c r="U227" s="27" t="s">
        <v>126</v>
      </c>
      <c r="V227" s="9" t="s">
        <v>126</v>
      </c>
      <c r="W227" s="9" t="s">
        <v>126</v>
      </c>
    </row>
    <row r="228" spans="1:23" ht="15" thickBot="1" x14ac:dyDescent="0.4">
      <c r="A228" s="97" t="s">
        <v>92</v>
      </c>
      <c r="B228" s="97" t="s">
        <v>128</v>
      </c>
      <c r="C228" s="22" t="s">
        <v>75</v>
      </c>
      <c r="D228" s="24">
        <v>6430</v>
      </c>
      <c r="E228" s="25">
        <v>8650</v>
      </c>
      <c r="F228" s="25">
        <v>3340</v>
      </c>
      <c r="G228" s="25">
        <v>1530</v>
      </c>
      <c r="H228" s="25" t="s">
        <v>0</v>
      </c>
      <c r="I228" s="32">
        <v>181</v>
      </c>
      <c r="J228" s="25" t="s">
        <v>0</v>
      </c>
      <c r="K228" s="32" t="s">
        <v>0</v>
      </c>
      <c r="L228" s="25">
        <v>24.299999999999997</v>
      </c>
      <c r="M228" s="32">
        <v>199</v>
      </c>
      <c r="N228" s="25" t="s">
        <v>0</v>
      </c>
      <c r="O228" s="32">
        <v>22.599999999999998</v>
      </c>
      <c r="P228" s="25" t="s">
        <v>156</v>
      </c>
      <c r="Q228" s="32">
        <v>0.5</v>
      </c>
      <c r="R228" s="25" t="s">
        <v>156</v>
      </c>
      <c r="S228" s="32" t="s">
        <v>124</v>
      </c>
      <c r="T228" s="25" t="s">
        <v>156</v>
      </c>
      <c r="U228" s="25" t="s">
        <v>156</v>
      </c>
      <c r="V228" s="7" t="s">
        <v>124</v>
      </c>
      <c r="W228" s="13" t="s">
        <v>124</v>
      </c>
    </row>
    <row r="229" spans="1:23" ht="15" thickBot="1" x14ac:dyDescent="0.4">
      <c r="A229" s="97"/>
      <c r="B229" s="97"/>
      <c r="C229" s="22" t="s">
        <v>125</v>
      </c>
      <c r="D229" s="27" t="s">
        <v>126</v>
      </c>
      <c r="E229" s="27" t="s">
        <v>126</v>
      </c>
      <c r="F229" s="27" t="s">
        <v>126</v>
      </c>
      <c r="G229" s="27" t="s">
        <v>126</v>
      </c>
      <c r="H229" s="27" t="s">
        <v>126</v>
      </c>
      <c r="I229" s="27" t="s">
        <v>126</v>
      </c>
      <c r="J229" s="27" t="s">
        <v>126</v>
      </c>
      <c r="K229" s="27" t="s">
        <v>126</v>
      </c>
      <c r="L229" s="27" t="s">
        <v>126</v>
      </c>
      <c r="M229" s="27" t="s">
        <v>126</v>
      </c>
      <c r="N229" s="27" t="s">
        <v>126</v>
      </c>
      <c r="O229" s="27" t="s">
        <v>126</v>
      </c>
      <c r="P229" s="27" t="s">
        <v>126</v>
      </c>
      <c r="Q229" s="27" t="s">
        <v>126</v>
      </c>
      <c r="R229" s="27" t="s">
        <v>126</v>
      </c>
      <c r="S229" s="27" t="s">
        <v>126</v>
      </c>
      <c r="T229" s="27" t="s">
        <v>126</v>
      </c>
      <c r="U229" s="27" t="s">
        <v>126</v>
      </c>
      <c r="V229" s="9" t="s">
        <v>126</v>
      </c>
      <c r="W229" s="9" t="s">
        <v>126</v>
      </c>
    </row>
    <row r="230" spans="1:23" ht="15" thickBot="1" x14ac:dyDescent="0.4">
      <c r="A230" s="97"/>
      <c r="B230" s="97" t="s">
        <v>129</v>
      </c>
      <c r="C230" s="23" t="s">
        <v>81</v>
      </c>
      <c r="D230" s="24">
        <v>6680</v>
      </c>
      <c r="E230" s="25">
        <v>8650</v>
      </c>
      <c r="F230" s="25">
        <v>3410</v>
      </c>
      <c r="G230" s="25">
        <v>1570</v>
      </c>
      <c r="H230" s="25" t="s">
        <v>0</v>
      </c>
      <c r="I230" s="32">
        <v>151</v>
      </c>
      <c r="J230" s="25" t="s">
        <v>0</v>
      </c>
      <c r="K230" s="32" t="s">
        <v>0</v>
      </c>
      <c r="L230" s="25">
        <v>22.700000000000003</v>
      </c>
      <c r="M230" s="32">
        <v>508</v>
      </c>
      <c r="N230" s="25">
        <v>99.5</v>
      </c>
      <c r="O230" s="32">
        <v>161</v>
      </c>
      <c r="P230" s="25" t="s">
        <v>156</v>
      </c>
      <c r="Q230" s="32">
        <v>0.6</v>
      </c>
      <c r="R230" s="25" t="s">
        <v>156</v>
      </c>
      <c r="S230" s="32" t="s">
        <v>124</v>
      </c>
      <c r="T230" s="25" t="s">
        <v>156</v>
      </c>
      <c r="U230" s="25" t="s">
        <v>156</v>
      </c>
      <c r="V230" s="7" t="s">
        <v>124</v>
      </c>
      <c r="W230" s="13">
        <v>0.03</v>
      </c>
    </row>
    <row r="231" spans="1:23" ht="15" thickBot="1" x14ac:dyDescent="0.4">
      <c r="A231" s="97"/>
      <c r="B231" s="97"/>
      <c r="C231" s="23" t="s">
        <v>125</v>
      </c>
      <c r="D231" s="27" t="s">
        <v>126</v>
      </c>
      <c r="E231" s="27" t="s">
        <v>126</v>
      </c>
      <c r="F231" s="27" t="s">
        <v>126</v>
      </c>
      <c r="G231" s="27" t="s">
        <v>126</v>
      </c>
      <c r="H231" s="27" t="s">
        <v>126</v>
      </c>
      <c r="I231" s="27" t="s">
        <v>126</v>
      </c>
      <c r="J231" s="27" t="s">
        <v>126</v>
      </c>
      <c r="K231" s="27" t="s">
        <v>126</v>
      </c>
      <c r="L231" s="27" t="s">
        <v>126</v>
      </c>
      <c r="M231" s="27" t="s">
        <v>126</v>
      </c>
      <c r="N231" s="27" t="s">
        <v>126</v>
      </c>
      <c r="O231" s="27" t="s">
        <v>126</v>
      </c>
      <c r="P231" s="27" t="s">
        <v>126</v>
      </c>
      <c r="Q231" s="27" t="s">
        <v>126</v>
      </c>
      <c r="R231" s="27" t="s">
        <v>126</v>
      </c>
      <c r="S231" s="27" t="s">
        <v>126</v>
      </c>
      <c r="T231" s="27" t="s">
        <v>126</v>
      </c>
      <c r="U231" s="27" t="s">
        <v>126</v>
      </c>
      <c r="V231" s="9" t="s">
        <v>126</v>
      </c>
      <c r="W231" s="9" t="s">
        <v>126</v>
      </c>
    </row>
    <row r="232" spans="1:23" ht="15" thickBot="1" x14ac:dyDescent="0.4">
      <c r="A232" s="97" t="s">
        <v>94</v>
      </c>
      <c r="B232" s="97" t="s">
        <v>128</v>
      </c>
      <c r="C232" s="22" t="s">
        <v>76</v>
      </c>
      <c r="D232" s="24">
        <v>6380</v>
      </c>
      <c r="E232" s="25">
        <v>7580</v>
      </c>
      <c r="F232" s="25">
        <v>3060</v>
      </c>
      <c r="G232" s="25">
        <v>1500</v>
      </c>
      <c r="H232" s="25" t="s">
        <v>0</v>
      </c>
      <c r="I232" s="32">
        <v>78</v>
      </c>
      <c r="J232" s="25" t="s">
        <v>0</v>
      </c>
      <c r="K232" s="32" t="s">
        <v>0</v>
      </c>
      <c r="L232" s="25" t="s">
        <v>0</v>
      </c>
      <c r="M232" s="32">
        <v>121</v>
      </c>
      <c r="N232" s="25">
        <v>7.7600000000000007</v>
      </c>
      <c r="O232" s="32">
        <v>31.7</v>
      </c>
      <c r="P232" s="25" t="s">
        <v>156</v>
      </c>
      <c r="Q232" s="32">
        <v>0.6</v>
      </c>
      <c r="R232" s="25" t="s">
        <v>156</v>
      </c>
      <c r="S232" s="32" t="s">
        <v>124</v>
      </c>
      <c r="T232" s="25" t="s">
        <v>156</v>
      </c>
      <c r="U232" s="25" t="s">
        <v>156</v>
      </c>
      <c r="V232" s="7" t="s">
        <v>124</v>
      </c>
      <c r="W232" s="13" t="s">
        <v>124</v>
      </c>
    </row>
    <row r="233" spans="1:23" ht="15" thickBot="1" x14ac:dyDescent="0.4">
      <c r="A233" s="97"/>
      <c r="B233" s="97"/>
      <c r="C233" s="22" t="s">
        <v>125</v>
      </c>
      <c r="D233" s="27" t="s">
        <v>126</v>
      </c>
      <c r="E233" s="27" t="s">
        <v>126</v>
      </c>
      <c r="F233" s="27" t="s">
        <v>126</v>
      </c>
      <c r="G233" s="27" t="s">
        <v>126</v>
      </c>
      <c r="H233" s="27" t="s">
        <v>126</v>
      </c>
      <c r="I233" s="27" t="s">
        <v>126</v>
      </c>
      <c r="J233" s="27" t="s">
        <v>126</v>
      </c>
      <c r="K233" s="27" t="s">
        <v>126</v>
      </c>
      <c r="L233" s="27" t="s">
        <v>126</v>
      </c>
      <c r="M233" s="27" t="s">
        <v>126</v>
      </c>
      <c r="N233" s="27" t="s">
        <v>126</v>
      </c>
      <c r="O233" s="27" t="s">
        <v>126</v>
      </c>
      <c r="P233" s="27" t="s">
        <v>126</v>
      </c>
      <c r="Q233" s="27" t="s">
        <v>126</v>
      </c>
      <c r="R233" s="27" t="s">
        <v>126</v>
      </c>
      <c r="S233" s="27" t="s">
        <v>126</v>
      </c>
      <c r="T233" s="27" t="s">
        <v>126</v>
      </c>
      <c r="U233" s="27" t="s">
        <v>126</v>
      </c>
      <c r="V233" s="9" t="s">
        <v>126</v>
      </c>
      <c r="W233" s="9" t="s">
        <v>126</v>
      </c>
    </row>
    <row r="234" spans="1:23" ht="15" thickBot="1" x14ac:dyDescent="0.4">
      <c r="A234" s="97"/>
      <c r="B234" s="97" t="s">
        <v>129</v>
      </c>
      <c r="C234" s="23" t="s">
        <v>82</v>
      </c>
      <c r="D234" s="24">
        <v>6400</v>
      </c>
      <c r="E234" s="25">
        <v>7520</v>
      </c>
      <c r="F234" s="25">
        <v>3070</v>
      </c>
      <c r="G234" s="25">
        <v>1500</v>
      </c>
      <c r="H234" s="25" t="s">
        <v>0</v>
      </c>
      <c r="I234" s="32">
        <v>109</v>
      </c>
      <c r="J234" s="25" t="s">
        <v>0</v>
      </c>
      <c r="K234" s="32" t="s">
        <v>0</v>
      </c>
      <c r="L234" s="25" t="s">
        <v>0</v>
      </c>
      <c r="M234" s="32">
        <v>191</v>
      </c>
      <c r="N234" s="25" t="s">
        <v>0</v>
      </c>
      <c r="O234" s="32">
        <v>29.5</v>
      </c>
      <c r="P234" s="25" t="s">
        <v>156</v>
      </c>
      <c r="Q234" s="32">
        <v>1.4</v>
      </c>
      <c r="R234" s="25" t="s">
        <v>156</v>
      </c>
      <c r="S234" s="32" t="s">
        <v>124</v>
      </c>
      <c r="T234" s="25" t="s">
        <v>156</v>
      </c>
      <c r="U234" s="25" t="s">
        <v>156</v>
      </c>
      <c r="V234" s="7" t="s">
        <v>124</v>
      </c>
      <c r="W234" s="13" t="s">
        <v>124</v>
      </c>
    </row>
    <row r="235" spans="1:23" ht="15" thickBot="1" x14ac:dyDescent="0.4">
      <c r="A235" s="97"/>
      <c r="B235" s="97"/>
      <c r="C235" s="23" t="s">
        <v>125</v>
      </c>
      <c r="D235" s="27" t="s">
        <v>126</v>
      </c>
      <c r="E235" s="27" t="s">
        <v>126</v>
      </c>
      <c r="F235" s="27" t="s">
        <v>126</v>
      </c>
      <c r="G235" s="27" t="s">
        <v>126</v>
      </c>
      <c r="H235" s="27" t="s">
        <v>126</v>
      </c>
      <c r="I235" s="27" t="s">
        <v>126</v>
      </c>
      <c r="J235" s="27" t="s">
        <v>126</v>
      </c>
      <c r="K235" s="27" t="s">
        <v>126</v>
      </c>
      <c r="L235" s="27" t="s">
        <v>126</v>
      </c>
      <c r="M235" s="27" t="s">
        <v>126</v>
      </c>
      <c r="N235" s="27" t="s">
        <v>126</v>
      </c>
      <c r="O235" s="27" t="s">
        <v>126</v>
      </c>
      <c r="P235" s="27" t="s">
        <v>126</v>
      </c>
      <c r="Q235" s="27" t="s">
        <v>126</v>
      </c>
      <c r="R235" s="27" t="s">
        <v>126</v>
      </c>
      <c r="S235" s="27" t="s">
        <v>126</v>
      </c>
      <c r="T235" s="27" t="s">
        <v>126</v>
      </c>
      <c r="U235" s="27" t="s">
        <v>126</v>
      </c>
      <c r="V235" s="9" t="s">
        <v>126</v>
      </c>
      <c r="W235" s="9" t="s">
        <v>126</v>
      </c>
    </row>
    <row r="236" spans="1:23" ht="15" thickBot="1" x14ac:dyDescent="0.4">
      <c r="A236" s="97" t="s">
        <v>96</v>
      </c>
      <c r="B236" s="97" t="s">
        <v>128</v>
      </c>
      <c r="C236" s="22" t="s">
        <v>77</v>
      </c>
      <c r="D236" s="24">
        <v>6390</v>
      </c>
      <c r="E236" s="25">
        <v>7220</v>
      </c>
      <c r="F236" s="25">
        <v>3000</v>
      </c>
      <c r="G236" s="25">
        <v>1510</v>
      </c>
      <c r="H236" s="25" t="s">
        <v>0</v>
      </c>
      <c r="I236" s="32">
        <v>78.7</v>
      </c>
      <c r="J236" s="25" t="s">
        <v>0</v>
      </c>
      <c r="K236" s="32" t="s">
        <v>0</v>
      </c>
      <c r="L236" s="25" t="s">
        <v>0</v>
      </c>
      <c r="M236" s="32">
        <v>80.699999999999989</v>
      </c>
      <c r="N236" s="25" t="s">
        <v>0</v>
      </c>
      <c r="O236" s="32">
        <v>22</v>
      </c>
      <c r="P236" s="25" t="s">
        <v>156</v>
      </c>
      <c r="Q236" s="32">
        <v>0.9</v>
      </c>
      <c r="R236" s="25" t="s">
        <v>156</v>
      </c>
      <c r="S236" s="32" t="s">
        <v>124</v>
      </c>
      <c r="T236" s="25" t="s">
        <v>156</v>
      </c>
      <c r="U236" s="25" t="s">
        <v>156</v>
      </c>
      <c r="V236" s="7" t="s">
        <v>124</v>
      </c>
      <c r="W236" s="13" t="s">
        <v>124</v>
      </c>
    </row>
    <row r="237" spans="1:23" ht="15" thickBot="1" x14ac:dyDescent="0.4">
      <c r="A237" s="97"/>
      <c r="B237" s="97"/>
      <c r="C237" s="22" t="s">
        <v>125</v>
      </c>
      <c r="D237" s="27" t="s">
        <v>126</v>
      </c>
      <c r="E237" s="27" t="s">
        <v>126</v>
      </c>
      <c r="F237" s="27" t="s">
        <v>126</v>
      </c>
      <c r="G237" s="27" t="s">
        <v>126</v>
      </c>
      <c r="H237" s="27" t="s">
        <v>126</v>
      </c>
      <c r="I237" s="27" t="s">
        <v>126</v>
      </c>
      <c r="J237" s="27" t="s">
        <v>126</v>
      </c>
      <c r="K237" s="27" t="s">
        <v>126</v>
      </c>
      <c r="L237" s="27" t="s">
        <v>126</v>
      </c>
      <c r="M237" s="27" t="s">
        <v>126</v>
      </c>
      <c r="N237" s="27" t="s">
        <v>126</v>
      </c>
      <c r="O237" s="27" t="s">
        <v>126</v>
      </c>
      <c r="P237" s="27" t="s">
        <v>126</v>
      </c>
      <c r="Q237" s="27" t="s">
        <v>126</v>
      </c>
      <c r="R237" s="27" t="s">
        <v>126</v>
      </c>
      <c r="S237" s="27" t="s">
        <v>126</v>
      </c>
      <c r="T237" s="27" t="s">
        <v>126</v>
      </c>
      <c r="U237" s="27" t="s">
        <v>126</v>
      </c>
      <c r="V237" s="9" t="s">
        <v>126</v>
      </c>
      <c r="W237" s="9" t="s">
        <v>126</v>
      </c>
    </row>
    <row r="238" spans="1:23" ht="15" thickBot="1" x14ac:dyDescent="0.4">
      <c r="A238" s="97"/>
      <c r="B238" s="97" t="s">
        <v>129</v>
      </c>
      <c r="C238" s="23" t="s">
        <v>83</v>
      </c>
      <c r="D238" s="24">
        <v>6440</v>
      </c>
      <c r="E238" s="25">
        <v>7300</v>
      </c>
      <c r="F238" s="25">
        <v>3040</v>
      </c>
      <c r="G238" s="25">
        <v>1530</v>
      </c>
      <c r="H238" s="25" t="s">
        <v>0</v>
      </c>
      <c r="I238" s="32">
        <v>142</v>
      </c>
      <c r="J238" s="25" t="s">
        <v>0</v>
      </c>
      <c r="K238" s="32" t="s">
        <v>0</v>
      </c>
      <c r="L238" s="25" t="s">
        <v>0</v>
      </c>
      <c r="M238" s="32">
        <v>163</v>
      </c>
      <c r="N238" s="25" t="s">
        <v>0</v>
      </c>
      <c r="O238" s="32">
        <v>26.3</v>
      </c>
      <c r="P238" s="25" t="s">
        <v>156</v>
      </c>
      <c r="Q238" s="32">
        <v>0.8</v>
      </c>
      <c r="R238" s="25" t="s">
        <v>156</v>
      </c>
      <c r="S238" s="32">
        <v>0.7</v>
      </c>
      <c r="T238" s="25" t="s">
        <v>156</v>
      </c>
      <c r="U238" s="25" t="s">
        <v>156</v>
      </c>
      <c r="V238" s="7" t="s">
        <v>124</v>
      </c>
      <c r="W238" s="13" t="s">
        <v>124</v>
      </c>
    </row>
    <row r="239" spans="1:23" ht="15" thickBot="1" x14ac:dyDescent="0.4">
      <c r="A239" s="97"/>
      <c r="B239" s="97"/>
      <c r="C239" s="23" t="s">
        <v>125</v>
      </c>
      <c r="D239" s="27" t="s">
        <v>126</v>
      </c>
      <c r="E239" s="27" t="s">
        <v>126</v>
      </c>
      <c r="F239" s="27" t="s">
        <v>126</v>
      </c>
      <c r="G239" s="27" t="s">
        <v>126</v>
      </c>
      <c r="H239" s="27" t="s">
        <v>126</v>
      </c>
      <c r="I239" s="27" t="s">
        <v>126</v>
      </c>
      <c r="J239" s="27" t="s">
        <v>126</v>
      </c>
      <c r="K239" s="27" t="s">
        <v>126</v>
      </c>
      <c r="L239" s="27" t="s">
        <v>126</v>
      </c>
      <c r="M239" s="27" t="s">
        <v>126</v>
      </c>
      <c r="N239" s="27" t="s">
        <v>126</v>
      </c>
      <c r="O239" s="27" t="s">
        <v>126</v>
      </c>
      <c r="P239" s="27" t="s">
        <v>126</v>
      </c>
      <c r="Q239" s="27" t="s">
        <v>126</v>
      </c>
      <c r="R239" s="27" t="s">
        <v>126</v>
      </c>
      <c r="S239" s="27" t="s">
        <v>126</v>
      </c>
      <c r="T239" s="27" t="s">
        <v>126</v>
      </c>
      <c r="U239" s="27" t="s">
        <v>126</v>
      </c>
      <c r="V239" s="9" t="s">
        <v>126</v>
      </c>
      <c r="W239" s="61" t="s">
        <v>126</v>
      </c>
    </row>
    <row r="240" spans="1:23" ht="15" thickBot="1" x14ac:dyDescent="0.4">
      <c r="A240" s="97" t="s">
        <v>98</v>
      </c>
      <c r="B240" s="97" t="s">
        <v>128</v>
      </c>
      <c r="C240" s="22" t="s">
        <v>78</v>
      </c>
      <c r="D240" s="24">
        <v>6500</v>
      </c>
      <c r="E240" s="25">
        <v>7360</v>
      </c>
      <c r="F240" s="25">
        <v>3080</v>
      </c>
      <c r="G240" s="25">
        <v>1530</v>
      </c>
      <c r="H240" s="25" t="s">
        <v>0</v>
      </c>
      <c r="I240" s="26">
        <v>68.2</v>
      </c>
      <c r="J240" s="25" t="s">
        <v>0</v>
      </c>
      <c r="K240" s="26" t="s">
        <v>0</v>
      </c>
      <c r="L240" s="25" t="s">
        <v>0</v>
      </c>
      <c r="M240" s="26">
        <v>118</v>
      </c>
      <c r="N240" s="25" t="s">
        <v>0</v>
      </c>
      <c r="O240" s="26">
        <v>16.299999999999997</v>
      </c>
      <c r="P240" s="25" t="s">
        <v>156</v>
      </c>
      <c r="Q240" s="26">
        <v>0.5</v>
      </c>
      <c r="R240" s="25" t="s">
        <v>156</v>
      </c>
      <c r="S240" s="26" t="s">
        <v>124</v>
      </c>
      <c r="T240" s="25" t="s">
        <v>156</v>
      </c>
      <c r="U240" s="25" t="s">
        <v>156</v>
      </c>
      <c r="V240" s="7" t="s">
        <v>124</v>
      </c>
      <c r="W240" s="8" t="s">
        <v>124</v>
      </c>
    </row>
    <row r="241" spans="1:24" ht="15" thickBot="1" x14ac:dyDescent="0.4">
      <c r="A241" s="97"/>
      <c r="B241" s="97"/>
      <c r="C241" s="22" t="s">
        <v>125</v>
      </c>
      <c r="D241" s="27" t="s">
        <v>126</v>
      </c>
      <c r="E241" s="27" t="s">
        <v>126</v>
      </c>
      <c r="F241" s="27" t="s">
        <v>126</v>
      </c>
      <c r="G241" s="27" t="s">
        <v>126</v>
      </c>
      <c r="H241" s="27" t="s">
        <v>126</v>
      </c>
      <c r="I241" s="27" t="s">
        <v>126</v>
      </c>
      <c r="J241" s="27" t="s">
        <v>126</v>
      </c>
      <c r="K241" s="27" t="s">
        <v>126</v>
      </c>
      <c r="L241" s="27" t="s">
        <v>126</v>
      </c>
      <c r="M241" s="27" t="s">
        <v>126</v>
      </c>
      <c r="N241" s="27" t="s">
        <v>126</v>
      </c>
      <c r="O241" s="27" t="s">
        <v>126</v>
      </c>
      <c r="P241" s="27" t="s">
        <v>126</v>
      </c>
      <c r="Q241" s="27" t="s">
        <v>126</v>
      </c>
      <c r="R241" s="27" t="s">
        <v>126</v>
      </c>
      <c r="S241" s="27" t="s">
        <v>126</v>
      </c>
      <c r="T241" s="27" t="s">
        <v>126</v>
      </c>
      <c r="U241" s="27" t="s">
        <v>126</v>
      </c>
      <c r="V241" s="9" t="s">
        <v>126</v>
      </c>
      <c r="W241" s="9" t="s">
        <v>126</v>
      </c>
    </row>
    <row r="242" spans="1:24" ht="15" thickBot="1" x14ac:dyDescent="0.4">
      <c r="A242" s="97"/>
      <c r="B242" s="97" t="s">
        <v>129</v>
      </c>
      <c r="C242" s="23" t="s">
        <v>84</v>
      </c>
      <c r="D242" s="24">
        <v>6530</v>
      </c>
      <c r="E242" s="25">
        <v>7020</v>
      </c>
      <c r="F242" s="25">
        <v>3020</v>
      </c>
      <c r="G242" s="25">
        <v>1540</v>
      </c>
      <c r="H242" s="25" t="s">
        <v>0</v>
      </c>
      <c r="I242" s="26" t="s">
        <v>0</v>
      </c>
      <c r="J242" s="25" t="s">
        <v>0</v>
      </c>
      <c r="K242" s="26" t="s">
        <v>0</v>
      </c>
      <c r="L242" s="25" t="s">
        <v>0</v>
      </c>
      <c r="M242" s="26" t="s">
        <v>0</v>
      </c>
      <c r="N242" s="25" t="s">
        <v>0</v>
      </c>
      <c r="O242" s="26" t="s">
        <v>0</v>
      </c>
      <c r="P242" s="25" t="s">
        <v>156</v>
      </c>
      <c r="Q242" s="26" t="s">
        <v>156</v>
      </c>
      <c r="R242" s="25" t="s">
        <v>156</v>
      </c>
      <c r="S242" s="26" t="s">
        <v>156</v>
      </c>
      <c r="T242" s="25" t="s">
        <v>156</v>
      </c>
      <c r="U242" s="25" t="s">
        <v>156</v>
      </c>
      <c r="V242" s="7" t="s">
        <v>124</v>
      </c>
      <c r="W242" s="8" t="s">
        <v>156</v>
      </c>
    </row>
    <row r="243" spans="1:24" ht="15" thickBot="1" x14ac:dyDescent="0.4">
      <c r="A243" s="97"/>
      <c r="B243" s="97"/>
      <c r="C243" s="23" t="s">
        <v>125</v>
      </c>
      <c r="D243" s="27" t="s">
        <v>126</v>
      </c>
      <c r="E243" s="27" t="s">
        <v>126</v>
      </c>
      <c r="F243" s="27" t="s">
        <v>126</v>
      </c>
      <c r="G243" s="27" t="s">
        <v>126</v>
      </c>
      <c r="H243" s="27" t="s">
        <v>126</v>
      </c>
      <c r="I243" s="27" t="s">
        <v>126</v>
      </c>
      <c r="J243" s="27" t="s">
        <v>126</v>
      </c>
      <c r="K243" s="27" t="s">
        <v>126</v>
      </c>
      <c r="L243" s="27" t="s">
        <v>126</v>
      </c>
      <c r="M243" s="27" t="s">
        <v>126</v>
      </c>
      <c r="N243" s="27" t="s">
        <v>126</v>
      </c>
      <c r="O243" s="27" t="s">
        <v>126</v>
      </c>
      <c r="P243" s="27" t="s">
        <v>126</v>
      </c>
      <c r="Q243" s="27" t="s">
        <v>126</v>
      </c>
      <c r="R243" s="27" t="s">
        <v>126</v>
      </c>
      <c r="S243" s="27" t="s">
        <v>126</v>
      </c>
      <c r="T243" s="27" t="s">
        <v>126</v>
      </c>
      <c r="U243" s="27" t="s">
        <v>126</v>
      </c>
      <c r="V243" s="9" t="s">
        <v>126</v>
      </c>
      <c r="W243" s="9" t="s">
        <v>126</v>
      </c>
    </row>
    <row r="244" spans="1:24" x14ac:dyDescent="0.35">
      <c r="A244" s="3" t="s">
        <v>157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</sheetData>
  <mergeCells count="287">
    <mergeCell ref="A236:A239"/>
    <mergeCell ref="B236:B237"/>
    <mergeCell ref="B238:B239"/>
    <mergeCell ref="A240:A243"/>
    <mergeCell ref="B240:B241"/>
    <mergeCell ref="B242:B243"/>
    <mergeCell ref="A228:A231"/>
    <mergeCell ref="B228:B229"/>
    <mergeCell ref="B230:B231"/>
    <mergeCell ref="A232:A235"/>
    <mergeCell ref="B232:B233"/>
    <mergeCell ref="B234:B235"/>
    <mergeCell ref="A220:A223"/>
    <mergeCell ref="B220:B221"/>
    <mergeCell ref="B222:B223"/>
    <mergeCell ref="A224:A227"/>
    <mergeCell ref="B224:B225"/>
    <mergeCell ref="B226:B227"/>
    <mergeCell ref="V215:W215"/>
    <mergeCell ref="A216:A219"/>
    <mergeCell ref="B216:B217"/>
    <mergeCell ref="B218:B219"/>
    <mergeCell ref="J215:K215"/>
    <mergeCell ref="L215:M215"/>
    <mergeCell ref="N215:O215"/>
    <mergeCell ref="P215:Q215"/>
    <mergeCell ref="R215:S215"/>
    <mergeCell ref="T215:U215"/>
    <mergeCell ref="A205:A208"/>
    <mergeCell ref="B205:B206"/>
    <mergeCell ref="B207:B208"/>
    <mergeCell ref="A212:W212"/>
    <mergeCell ref="A213:A215"/>
    <mergeCell ref="B213:B215"/>
    <mergeCell ref="C213:C215"/>
    <mergeCell ref="A197:A200"/>
    <mergeCell ref="B197:B198"/>
    <mergeCell ref="B199:B200"/>
    <mergeCell ref="A201:A204"/>
    <mergeCell ref="B201:B202"/>
    <mergeCell ref="B203:B204"/>
    <mergeCell ref="R214:S214"/>
    <mergeCell ref="T214:U214"/>
    <mergeCell ref="V214:W214"/>
    <mergeCell ref="H215:I215"/>
    <mergeCell ref="H214:I214"/>
    <mergeCell ref="J214:K214"/>
    <mergeCell ref="L214:M214"/>
    <mergeCell ref="N214:O214"/>
    <mergeCell ref="P214:Q214"/>
    <mergeCell ref="A189:A192"/>
    <mergeCell ref="B189:B190"/>
    <mergeCell ref="B191:B192"/>
    <mergeCell ref="A193:A196"/>
    <mergeCell ref="B193:B194"/>
    <mergeCell ref="B195:B196"/>
    <mergeCell ref="A181:A184"/>
    <mergeCell ref="B181:B182"/>
    <mergeCell ref="B183:B184"/>
    <mergeCell ref="A185:A188"/>
    <mergeCell ref="B185:B186"/>
    <mergeCell ref="B187:B188"/>
    <mergeCell ref="P180:Q180"/>
    <mergeCell ref="R180:S180"/>
    <mergeCell ref="T180:U180"/>
    <mergeCell ref="V180:W180"/>
    <mergeCell ref="H180:I180"/>
    <mergeCell ref="J180:K180"/>
    <mergeCell ref="L180:M180"/>
    <mergeCell ref="N180:O180"/>
    <mergeCell ref="L179:M179"/>
    <mergeCell ref="N179:O179"/>
    <mergeCell ref="P179:Q179"/>
    <mergeCell ref="R179:S179"/>
    <mergeCell ref="T179:U179"/>
    <mergeCell ref="V179:W179"/>
    <mergeCell ref="A177:W177"/>
    <mergeCell ref="A178:A180"/>
    <mergeCell ref="B178:B180"/>
    <mergeCell ref="C178:C180"/>
    <mergeCell ref="H179:I179"/>
    <mergeCell ref="J179:K179"/>
    <mergeCell ref="C3:C5"/>
    <mergeCell ref="B170:B171"/>
    <mergeCell ref="B172:B173"/>
    <mergeCell ref="C38:C40"/>
    <mergeCell ref="C73:C75"/>
    <mergeCell ref="C108:C110"/>
    <mergeCell ref="C143:C145"/>
    <mergeCell ref="B158:B159"/>
    <mergeCell ref="B160:B161"/>
    <mergeCell ref="B162:B163"/>
    <mergeCell ref="B164:B165"/>
    <mergeCell ref="B166:B167"/>
    <mergeCell ref="B168:B169"/>
    <mergeCell ref="B146:B147"/>
    <mergeCell ref="B148:B149"/>
    <mergeCell ref="B150:B151"/>
    <mergeCell ref="B152:B153"/>
    <mergeCell ref="B154:B155"/>
    <mergeCell ref="B156:B157"/>
    <mergeCell ref="B96:B97"/>
    <mergeCell ref="B98:B99"/>
    <mergeCell ref="B100:B101"/>
    <mergeCell ref="B102:B103"/>
    <mergeCell ref="A143:A145"/>
    <mergeCell ref="B143:B145"/>
    <mergeCell ref="B131:B132"/>
    <mergeCell ref="B133:B134"/>
    <mergeCell ref="B135:B136"/>
    <mergeCell ref="B137:B138"/>
    <mergeCell ref="B119:B120"/>
    <mergeCell ref="B121:B122"/>
    <mergeCell ref="B123:B124"/>
    <mergeCell ref="B127:B128"/>
    <mergeCell ref="B129:B130"/>
    <mergeCell ref="B125:B126"/>
    <mergeCell ref="A73:A75"/>
    <mergeCell ref="B73:B75"/>
    <mergeCell ref="B76:B77"/>
    <mergeCell ref="B78:B79"/>
    <mergeCell ref="B80:B81"/>
    <mergeCell ref="B82:B83"/>
    <mergeCell ref="B113:B114"/>
    <mergeCell ref="B115:B116"/>
    <mergeCell ref="B117:B118"/>
    <mergeCell ref="A108:A110"/>
    <mergeCell ref="B108:B110"/>
    <mergeCell ref="B111:B112"/>
    <mergeCell ref="B88:B89"/>
    <mergeCell ref="B90:B91"/>
    <mergeCell ref="B92:B93"/>
    <mergeCell ref="B94:B95"/>
    <mergeCell ref="B84:B85"/>
    <mergeCell ref="B86:B87"/>
    <mergeCell ref="A96:A99"/>
    <mergeCell ref="A100:A103"/>
    <mergeCell ref="B63:B64"/>
    <mergeCell ref="B65:B66"/>
    <mergeCell ref="B67:B68"/>
    <mergeCell ref="B45:B46"/>
    <mergeCell ref="B47:B48"/>
    <mergeCell ref="B49:B50"/>
    <mergeCell ref="B51:B52"/>
    <mergeCell ref="B53:B54"/>
    <mergeCell ref="B55:B56"/>
    <mergeCell ref="B30:B31"/>
    <mergeCell ref="B32:B33"/>
    <mergeCell ref="A38:A40"/>
    <mergeCell ref="B38:B40"/>
    <mergeCell ref="B41:B42"/>
    <mergeCell ref="B43:B44"/>
    <mergeCell ref="B18:B19"/>
    <mergeCell ref="B20:B21"/>
    <mergeCell ref="B22:B23"/>
    <mergeCell ref="B24:B25"/>
    <mergeCell ref="B26:B27"/>
    <mergeCell ref="B28:B29"/>
    <mergeCell ref="A37:W37"/>
    <mergeCell ref="A18:A21"/>
    <mergeCell ref="A22:A25"/>
    <mergeCell ref="A26:A29"/>
    <mergeCell ref="A30:A33"/>
    <mergeCell ref="N40:O40"/>
    <mergeCell ref="P40:Q40"/>
    <mergeCell ref="R40:S40"/>
    <mergeCell ref="T40:U40"/>
    <mergeCell ref="V40:W40"/>
    <mergeCell ref="H40:I40"/>
    <mergeCell ref="J40:K40"/>
    <mergeCell ref="A2:W2"/>
    <mergeCell ref="A3:A5"/>
    <mergeCell ref="B3:B5"/>
    <mergeCell ref="B6:B7"/>
    <mergeCell ref="B8:B9"/>
    <mergeCell ref="B10:B11"/>
    <mergeCell ref="B12:B13"/>
    <mergeCell ref="B14:B15"/>
    <mergeCell ref="B16:B17"/>
    <mergeCell ref="A6:A9"/>
    <mergeCell ref="A10:A13"/>
    <mergeCell ref="A14:A17"/>
    <mergeCell ref="A158:A161"/>
    <mergeCell ref="A162:A165"/>
    <mergeCell ref="A166:A169"/>
    <mergeCell ref="A170:A173"/>
    <mergeCell ref="A142:W142"/>
    <mergeCell ref="A107:W107"/>
    <mergeCell ref="A127:A130"/>
    <mergeCell ref="A131:A134"/>
    <mergeCell ref="A135:A138"/>
    <mergeCell ref="A146:A149"/>
    <mergeCell ref="A150:A153"/>
    <mergeCell ref="A154:A157"/>
    <mergeCell ref="A111:A114"/>
    <mergeCell ref="A115:A118"/>
    <mergeCell ref="A119:A122"/>
    <mergeCell ref="A123:A126"/>
    <mergeCell ref="L145:M145"/>
    <mergeCell ref="N145:O145"/>
    <mergeCell ref="P145:Q145"/>
    <mergeCell ref="R145:S145"/>
    <mergeCell ref="T145:U145"/>
    <mergeCell ref="V145:W145"/>
    <mergeCell ref="H145:I145"/>
    <mergeCell ref="J145:K145"/>
    <mergeCell ref="A65:A68"/>
    <mergeCell ref="A76:A79"/>
    <mergeCell ref="A80:A83"/>
    <mergeCell ref="A84:A87"/>
    <mergeCell ref="A88:A91"/>
    <mergeCell ref="A92:A95"/>
    <mergeCell ref="A72:W72"/>
    <mergeCell ref="A41:A44"/>
    <mergeCell ref="A45:A48"/>
    <mergeCell ref="A49:A52"/>
    <mergeCell ref="A53:A56"/>
    <mergeCell ref="A57:A60"/>
    <mergeCell ref="A61:A64"/>
    <mergeCell ref="V74:W74"/>
    <mergeCell ref="J74:K74"/>
    <mergeCell ref="L74:M74"/>
    <mergeCell ref="N74:O74"/>
    <mergeCell ref="P74:Q74"/>
    <mergeCell ref="R74:S74"/>
    <mergeCell ref="T74:U74"/>
    <mergeCell ref="H74:I74"/>
    <mergeCell ref="B57:B58"/>
    <mergeCell ref="B59:B60"/>
    <mergeCell ref="B61:B62"/>
    <mergeCell ref="R110:S110"/>
    <mergeCell ref="T110:U110"/>
    <mergeCell ref="V110:W110"/>
    <mergeCell ref="H110:I110"/>
    <mergeCell ref="J110:K110"/>
    <mergeCell ref="L110:M110"/>
    <mergeCell ref="N110:O110"/>
    <mergeCell ref="P110:Q110"/>
    <mergeCell ref="P75:Q75"/>
    <mergeCell ref="R75:S75"/>
    <mergeCell ref="T75:U75"/>
    <mergeCell ref="V75:W75"/>
    <mergeCell ref="H75:I75"/>
    <mergeCell ref="J75:K75"/>
    <mergeCell ref="L75:M75"/>
    <mergeCell ref="N75:O75"/>
    <mergeCell ref="N109:O109"/>
    <mergeCell ref="L40:M40"/>
    <mergeCell ref="L5:M5"/>
    <mergeCell ref="N5:O5"/>
    <mergeCell ref="P5:Q5"/>
    <mergeCell ref="R5:S5"/>
    <mergeCell ref="T5:U5"/>
    <mergeCell ref="V5:W5"/>
    <mergeCell ref="V144:W144"/>
    <mergeCell ref="H5:I5"/>
    <mergeCell ref="J5:K5"/>
    <mergeCell ref="J144:K144"/>
    <mergeCell ref="L144:M144"/>
    <mergeCell ref="N144:O144"/>
    <mergeCell ref="P144:Q144"/>
    <mergeCell ref="R144:S144"/>
    <mergeCell ref="T144:U144"/>
    <mergeCell ref="H144:I144"/>
    <mergeCell ref="P109:Q109"/>
    <mergeCell ref="R109:S109"/>
    <mergeCell ref="T109:U109"/>
    <mergeCell ref="V109:W109"/>
    <mergeCell ref="H109:I109"/>
    <mergeCell ref="J109:K109"/>
    <mergeCell ref="L109:M109"/>
    <mergeCell ref="P39:Q39"/>
    <mergeCell ref="R39:S39"/>
    <mergeCell ref="T39:U39"/>
    <mergeCell ref="V39:W39"/>
    <mergeCell ref="H39:I39"/>
    <mergeCell ref="J39:K39"/>
    <mergeCell ref="L39:M39"/>
    <mergeCell ref="N39:O39"/>
    <mergeCell ref="V4:W4"/>
    <mergeCell ref="J4:K4"/>
    <mergeCell ref="L4:M4"/>
    <mergeCell ref="N4:O4"/>
    <mergeCell ref="P4:Q4"/>
    <mergeCell ref="R4:S4"/>
    <mergeCell ref="T4:U4"/>
    <mergeCell ref="H4:I4"/>
  </mergeCells>
  <phoneticPr fontId="5" type="noConversion"/>
  <conditionalFormatting sqref="N145 R145 L145 G145:H145 E145">
    <cfRule type="cellIs" dxfId="13" priority="7" operator="equal">
      <formula>#VALUE!</formula>
    </cfRule>
  </conditionalFormatting>
  <conditionalFormatting sqref="N40 R40 L40 G40:H40 E40">
    <cfRule type="cellIs" dxfId="12" priority="13" operator="equal">
      <formula>#VALUE!</formula>
    </cfRule>
  </conditionalFormatting>
  <conditionalFormatting sqref="P5 V5 D5 F5 T5 J5">
    <cfRule type="cellIs" dxfId="11" priority="16" operator="equal">
      <formula>#VALUE!</formula>
    </cfRule>
  </conditionalFormatting>
  <conditionalFormatting sqref="N5 R5 L5 G5:H5 E5">
    <cfRule type="cellIs" dxfId="10" priority="15" operator="equal">
      <formula>#VALUE!</formula>
    </cfRule>
  </conditionalFormatting>
  <conditionalFormatting sqref="P40 V40 D40 F40 T40 J40">
    <cfRule type="cellIs" dxfId="9" priority="14" operator="equal">
      <formula>#VALUE!</formula>
    </cfRule>
  </conditionalFormatting>
  <conditionalFormatting sqref="P75 V75 D75 F75 T75 J75">
    <cfRule type="cellIs" dxfId="8" priority="12" operator="equal">
      <formula>#VALUE!</formula>
    </cfRule>
  </conditionalFormatting>
  <conditionalFormatting sqref="N75 R75 L75 G75:H75 E75">
    <cfRule type="cellIs" dxfId="7" priority="11" operator="equal">
      <formula>#VALUE!</formula>
    </cfRule>
  </conditionalFormatting>
  <conditionalFormatting sqref="P110 V110 D110 F110 T110 J110">
    <cfRule type="cellIs" dxfId="6" priority="10" operator="equal">
      <formula>#VALUE!</formula>
    </cfRule>
  </conditionalFormatting>
  <conditionalFormatting sqref="N110 R110 L110 G110:H110 E110">
    <cfRule type="cellIs" dxfId="5" priority="9" operator="equal">
      <formula>#VALUE!</formula>
    </cfRule>
  </conditionalFormatting>
  <conditionalFormatting sqref="P145 V145 D145 F145 T145 J145">
    <cfRule type="cellIs" dxfId="4" priority="8" operator="equal">
      <formula>#VALUE!</formula>
    </cfRule>
  </conditionalFormatting>
  <conditionalFormatting sqref="N180 R180 L180 G180:H180 E180">
    <cfRule type="cellIs" dxfId="3" priority="3" operator="equal">
      <formula>#VALUE!</formula>
    </cfRule>
  </conditionalFormatting>
  <conditionalFormatting sqref="P180 V180 D180 F180 T180 J180">
    <cfRule type="cellIs" dxfId="2" priority="4" operator="equal">
      <formula>#VALUE!</formula>
    </cfRule>
  </conditionalFormatting>
  <conditionalFormatting sqref="N215 R215 L215 G215:H215 E215">
    <cfRule type="cellIs" dxfId="1" priority="1" operator="equal">
      <formula>#VALUE!</formula>
    </cfRule>
  </conditionalFormatting>
  <conditionalFormatting sqref="P215 V215 D215 F215 T215 J215">
    <cfRule type="cellIs" dxfId="0" priority="2" operator="equal">
      <formula>#VALUE!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Localization</vt:lpstr>
      <vt:lpstr>Metals (Reserv.)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Sartori</dc:creator>
  <cp:lastModifiedBy>Erik Sartori Jeunon Gontijo</cp:lastModifiedBy>
  <dcterms:created xsi:type="dcterms:W3CDTF">2019-11-07T01:52:58Z</dcterms:created>
  <dcterms:modified xsi:type="dcterms:W3CDTF">2019-11-07T19:05:50Z</dcterms:modified>
</cp:coreProperties>
</file>