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e90bbc5bc3dcb63/Pósdoc/Posdoc/Experimentos Posdoc/1ª PARTE - MoVOx/Reações/"/>
    </mc:Choice>
  </mc:AlternateContent>
  <xr:revisionPtr revIDLastSave="964" documentId="13_ncr:1_{A6FAD7BB-DF45-4FB2-8D19-BC2834D8B89C}" xr6:coauthVersionLast="47" xr6:coauthVersionMax="47" xr10:uidLastSave="{E7CA1FB4-377E-4D61-9968-F074616A6EAC}"/>
  <bookViews>
    <workbookView xWindow="-120" yWindow="-120" windowWidth="29040" windowHeight="15720" tabRatio="818" firstSheet="14" activeTab="20" xr2:uid="{B94E43CD-0052-493A-B835-A6D27D18E59E}"/>
  </bookViews>
  <sheets>
    <sheet name="Tempos de retenção" sheetId="11" r:id="rId1"/>
    <sheet name="Branco" sheetId="7" r:id="rId2"/>
    <sheet name="P50" sheetId="3" r:id="rId3"/>
    <sheet name="P25" sheetId="1" r:id="rId4"/>
    <sheet name="P12.5" sheetId="4" r:id="rId5"/>
    <sheet name="P0" sheetId="5" r:id="rId6"/>
    <sheet name="C0" sheetId="6" r:id="rId7"/>
    <sheet name="C250 " sheetId="8" r:id="rId8"/>
    <sheet name="C500" sheetId="9" r:id="rId9"/>
    <sheet name="C1000" sheetId="10" r:id="rId10"/>
    <sheet name="MoVOx_N2N2_CO2_550C" sheetId="14" r:id="rId11"/>
    <sheet name="MoVOx_O2O2_CO2_550C " sheetId="15" r:id="rId12"/>
    <sheet name="MoVOx_N2N2_CO2_550C (3C3H8_27C)" sheetId="16" r:id="rId13"/>
    <sheet name="Branco (2)" sheetId="17" r:id="rId14"/>
    <sheet name="V_MoO3 CO2-ODHP 600C" sheetId="18" r:id="rId15"/>
    <sheet name="Branco (3)" sheetId="20" r:id="rId16"/>
    <sheet name="V_MoO3 CO2-ODHP 550C" sheetId="19" r:id="rId17"/>
    <sheet name="MoV-N2_CO2_550C (3C3H8_27C)" sheetId="21" r:id="rId18"/>
    <sheet name="Branco (4)" sheetId="23" r:id="rId19"/>
    <sheet name="MoO3_CO2-ODHP 550C" sheetId="22" r:id="rId20"/>
    <sheet name="V_MoO3_CO2-ODHP (27CO2_3C3H8)" sheetId="24" r:id="rId21"/>
    <sheet name="Branco (5)" sheetId="25" r:id="rId2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9" i="24" l="1"/>
  <c r="AD10" i="24"/>
  <c r="AD11" i="24"/>
  <c r="AD12" i="24"/>
  <c r="AD13" i="24"/>
  <c r="AD14" i="24"/>
  <c r="AD15" i="24"/>
  <c r="AD16" i="24"/>
  <c r="AD17" i="24"/>
  <c r="AD18" i="24"/>
  <c r="AD19" i="24"/>
  <c r="AD20" i="24"/>
  <c r="AD21" i="24"/>
  <c r="AD22" i="24"/>
  <c r="AD23" i="24"/>
  <c r="AD24" i="24"/>
  <c r="AD25" i="24"/>
  <c r="AD26" i="24"/>
  <c r="AD27" i="24"/>
  <c r="AD28" i="24"/>
  <c r="AD8" i="24"/>
  <c r="AC9" i="24"/>
  <c r="AC10" i="24"/>
  <c r="AC11" i="24"/>
  <c r="AC12" i="24"/>
  <c r="AC13" i="24"/>
  <c r="AC14" i="24"/>
  <c r="AC15" i="24"/>
  <c r="AC17" i="24"/>
  <c r="AC18" i="24"/>
  <c r="AC19" i="24"/>
  <c r="AC20" i="24"/>
  <c r="AC21" i="24"/>
  <c r="AC23" i="24"/>
  <c r="AC24" i="24"/>
  <c r="AC25" i="24"/>
  <c r="AC26" i="24"/>
  <c r="AC27" i="24"/>
  <c r="AC28" i="24"/>
  <c r="AC8" i="24"/>
  <c r="T10" i="25"/>
  <c r="Q10" i="25"/>
  <c r="O10" i="25"/>
  <c r="C20" i="25"/>
  <c r="C19" i="25"/>
  <c r="C17" i="25"/>
  <c r="C16" i="25"/>
  <c r="C18" i="25" s="1"/>
  <c r="C15" i="25"/>
  <c r="I10" i="25"/>
  <c r="F10" i="25"/>
  <c r="D10" i="25"/>
  <c r="T9" i="25"/>
  <c r="Q9" i="25"/>
  <c r="O9" i="25"/>
  <c r="T8" i="25"/>
  <c r="Q8" i="25"/>
  <c r="O8" i="25"/>
  <c r="T7" i="25"/>
  <c r="Q7" i="25"/>
  <c r="O7" i="25"/>
  <c r="T6" i="25"/>
  <c r="Q6" i="25"/>
  <c r="O6" i="25"/>
  <c r="T5" i="25"/>
  <c r="Q5" i="25"/>
  <c r="O5" i="25"/>
  <c r="T4" i="25"/>
  <c r="Q4" i="25"/>
  <c r="O4" i="25"/>
  <c r="T3" i="25"/>
  <c r="Q3" i="25"/>
  <c r="O3" i="25"/>
  <c r="C37" i="24" l="1"/>
  <c r="D30" i="24"/>
  <c r="D29" i="24"/>
  <c r="AB28" i="24"/>
  <c r="AA28" i="24"/>
  <c r="S28" i="24"/>
  <c r="D28" i="24"/>
  <c r="B34" i="24" s="1"/>
  <c r="B35" i="24" s="1"/>
  <c r="AB27" i="24"/>
  <c r="AA27" i="24"/>
  <c r="S27" i="24"/>
  <c r="AB26" i="24"/>
  <c r="AA26" i="24"/>
  <c r="S26" i="24"/>
  <c r="C26" i="24"/>
  <c r="AB25" i="24"/>
  <c r="AA25" i="24"/>
  <c r="S25" i="24"/>
  <c r="C25" i="24"/>
  <c r="AB24" i="24"/>
  <c r="AA24" i="24"/>
  <c r="X24" i="24"/>
  <c r="S24" i="24"/>
  <c r="AB23" i="24"/>
  <c r="AA23" i="24"/>
  <c r="X23" i="24"/>
  <c r="S23" i="24"/>
  <c r="AB22" i="24"/>
  <c r="AA22" i="24"/>
  <c r="X22" i="24"/>
  <c r="S22" i="24"/>
  <c r="AC22" i="24" s="1"/>
  <c r="C22" i="24"/>
  <c r="C23" i="24" s="1"/>
  <c r="AB21" i="24"/>
  <c r="AA21" i="24"/>
  <c r="S21" i="24"/>
  <c r="M41" i="24" s="1"/>
  <c r="AB20" i="24"/>
  <c r="AA20" i="24"/>
  <c r="S20" i="24"/>
  <c r="AB19" i="24"/>
  <c r="AA19" i="24"/>
  <c r="Z19" i="24"/>
  <c r="S19" i="24"/>
  <c r="AB18" i="24"/>
  <c r="AA18" i="24"/>
  <c r="S18" i="24"/>
  <c r="AB17" i="24"/>
  <c r="AA17" i="24"/>
  <c r="X17" i="24"/>
  <c r="S17" i="24"/>
  <c r="AB16" i="24"/>
  <c r="AA16" i="24"/>
  <c r="S16" i="24"/>
  <c r="AC16" i="24" s="1"/>
  <c r="AB15" i="24"/>
  <c r="AA15" i="24"/>
  <c r="S15" i="24"/>
  <c r="D15" i="24"/>
  <c r="Z5" i="24" s="1"/>
  <c r="AB14" i="24"/>
  <c r="AA14" i="24"/>
  <c r="Z14" i="24"/>
  <c r="S14" i="24"/>
  <c r="D14" i="24"/>
  <c r="X20" i="24" s="1"/>
  <c r="AB13" i="24"/>
  <c r="AA13" i="24"/>
  <c r="X13" i="24"/>
  <c r="S13" i="24"/>
  <c r="AB12" i="24"/>
  <c r="AA12" i="24"/>
  <c r="X12" i="24"/>
  <c r="S12" i="24"/>
  <c r="D12" i="24"/>
  <c r="AB11" i="24"/>
  <c r="AA11" i="24"/>
  <c r="Z11" i="24"/>
  <c r="S11" i="24"/>
  <c r="D11" i="24"/>
  <c r="D13" i="24" s="1"/>
  <c r="AB10" i="24"/>
  <c r="AA10" i="24"/>
  <c r="S10" i="24"/>
  <c r="AB9" i="24"/>
  <c r="AA9" i="24"/>
  <c r="X9" i="24"/>
  <c r="S9" i="24"/>
  <c r="AB8" i="24"/>
  <c r="AA8" i="24"/>
  <c r="X8" i="24"/>
  <c r="S8" i="24"/>
  <c r="AB7" i="24"/>
  <c r="AA7" i="24"/>
  <c r="Z7" i="24"/>
  <c r="X7" i="24"/>
  <c r="V7" i="24"/>
  <c r="S7" i="24"/>
  <c r="AB6" i="24"/>
  <c r="AA6" i="24"/>
  <c r="Z6" i="24"/>
  <c r="X6" i="24"/>
  <c r="V6" i="24"/>
  <c r="S6" i="24"/>
  <c r="AB5" i="24"/>
  <c r="AA5" i="24"/>
  <c r="X5" i="24"/>
  <c r="W5" i="24"/>
  <c r="V5" i="24"/>
  <c r="S5" i="24"/>
  <c r="AD9" i="22"/>
  <c r="AD10" i="22"/>
  <c r="AD11" i="22"/>
  <c r="AD12" i="22"/>
  <c r="AD13" i="22"/>
  <c r="AD14" i="22"/>
  <c r="AD15" i="22"/>
  <c r="AD16" i="22"/>
  <c r="AD17" i="22"/>
  <c r="AD18" i="22"/>
  <c r="AD19" i="22"/>
  <c r="AD20" i="22"/>
  <c r="AD21" i="22"/>
  <c r="AD22" i="22"/>
  <c r="AD23" i="22"/>
  <c r="AD24" i="22"/>
  <c r="AD25" i="22"/>
  <c r="AD26" i="22"/>
  <c r="AD27" i="22"/>
  <c r="AD28" i="22"/>
  <c r="T10" i="23"/>
  <c r="Q10" i="23"/>
  <c r="I10" i="23"/>
  <c r="AC9" i="22"/>
  <c r="AC10" i="22"/>
  <c r="AC11" i="22"/>
  <c r="AC12" i="22"/>
  <c r="AC13" i="22"/>
  <c r="AC14" i="22"/>
  <c r="AC15" i="22"/>
  <c r="AC17" i="22"/>
  <c r="AC18" i="22"/>
  <c r="AC19" i="22"/>
  <c r="AC20" i="22"/>
  <c r="AC24" i="22"/>
  <c r="AC25" i="22"/>
  <c r="AC26" i="22"/>
  <c r="AC28" i="22"/>
  <c r="F10" i="23"/>
  <c r="D10" i="23"/>
  <c r="C20" i="23"/>
  <c r="C19" i="23"/>
  <c r="C18" i="23"/>
  <c r="C17" i="23"/>
  <c r="C16" i="23"/>
  <c r="C15" i="23"/>
  <c r="T9" i="23"/>
  <c r="Q9" i="23"/>
  <c r="O9" i="23"/>
  <c r="T8" i="23"/>
  <c r="Q8" i="23"/>
  <c r="O8" i="23"/>
  <c r="T7" i="23"/>
  <c r="Q7" i="23"/>
  <c r="O7" i="23"/>
  <c r="T6" i="23"/>
  <c r="Q6" i="23"/>
  <c r="O6" i="23"/>
  <c r="O10" i="23" s="1"/>
  <c r="T5" i="23"/>
  <c r="Q5" i="23"/>
  <c r="O5" i="23"/>
  <c r="T4" i="23"/>
  <c r="Q4" i="23"/>
  <c r="O4" i="23"/>
  <c r="T3" i="23"/>
  <c r="Q3" i="23"/>
  <c r="O3" i="23"/>
  <c r="C37" i="22"/>
  <c r="D30" i="22"/>
  <c r="D29" i="22"/>
  <c r="AB28" i="22"/>
  <c r="AA28" i="22"/>
  <c r="S28" i="22"/>
  <c r="D28" i="22"/>
  <c r="B34" i="22" s="1"/>
  <c r="B35" i="22" s="1"/>
  <c r="AB27" i="22"/>
  <c r="AA27" i="22"/>
  <c r="S27" i="22"/>
  <c r="AC27" i="22" s="1"/>
  <c r="AB26" i="22"/>
  <c r="AA26" i="22"/>
  <c r="U26" i="22"/>
  <c r="S26" i="22"/>
  <c r="AB25" i="22"/>
  <c r="AA25" i="22"/>
  <c r="Z25" i="22"/>
  <c r="S25" i="22"/>
  <c r="C25" i="22"/>
  <c r="C26" i="22" s="1"/>
  <c r="AB24" i="22"/>
  <c r="AA24" i="22"/>
  <c r="Z24" i="22"/>
  <c r="S24" i="22"/>
  <c r="AB23" i="22"/>
  <c r="AA23" i="22"/>
  <c r="W23" i="22"/>
  <c r="S23" i="22"/>
  <c r="AC23" i="22" s="1"/>
  <c r="C23" i="22"/>
  <c r="AB22" i="22"/>
  <c r="AA22" i="22"/>
  <c r="V22" i="22"/>
  <c r="S22" i="22"/>
  <c r="AC22" i="22" s="1"/>
  <c r="C22" i="22"/>
  <c r="AB21" i="22"/>
  <c r="AA21" i="22"/>
  <c r="V21" i="22"/>
  <c r="U21" i="22"/>
  <c r="S21" i="22"/>
  <c r="AC21" i="22" s="1"/>
  <c r="AB20" i="22"/>
  <c r="AA20" i="22"/>
  <c r="Z20" i="22"/>
  <c r="S20" i="22"/>
  <c r="AB19" i="22"/>
  <c r="AA19" i="22"/>
  <c r="W19" i="22"/>
  <c r="S19" i="22"/>
  <c r="AB18" i="22"/>
  <c r="AA18" i="22"/>
  <c r="V18" i="22"/>
  <c r="U18" i="22"/>
  <c r="S18" i="22"/>
  <c r="AB17" i="22"/>
  <c r="AA17" i="22"/>
  <c r="W17" i="22"/>
  <c r="V17" i="22"/>
  <c r="S17" i="22"/>
  <c r="AB16" i="22"/>
  <c r="AA16" i="22"/>
  <c r="V16" i="22"/>
  <c r="U16" i="22"/>
  <c r="S16" i="22"/>
  <c r="AC16" i="22" s="1"/>
  <c r="AB15" i="22"/>
  <c r="AA15" i="22"/>
  <c r="Z15" i="22"/>
  <c r="T15" i="22"/>
  <c r="S15" i="22"/>
  <c r="D15" i="22"/>
  <c r="Z22" i="22" s="1"/>
  <c r="AB14" i="22"/>
  <c r="AA14" i="22"/>
  <c r="Z14" i="22"/>
  <c r="S14" i="22"/>
  <c r="D14" i="22"/>
  <c r="AB13" i="22"/>
  <c r="AA13" i="22"/>
  <c r="Z13" i="22"/>
  <c r="W13" i="22"/>
  <c r="S13" i="22"/>
  <c r="D13" i="22"/>
  <c r="W5" i="22" s="1"/>
  <c r="AB12" i="22"/>
  <c r="AA12" i="22"/>
  <c r="Z12" i="22"/>
  <c r="W12" i="22"/>
  <c r="V12" i="22"/>
  <c r="S12" i="22"/>
  <c r="D12" i="22"/>
  <c r="AB11" i="22"/>
  <c r="AA11" i="22"/>
  <c r="Z11" i="22"/>
  <c r="V11" i="22"/>
  <c r="U11" i="22"/>
  <c r="S11" i="22"/>
  <c r="D11" i="22"/>
  <c r="AB10" i="22"/>
  <c r="AA10" i="22"/>
  <c r="Z10" i="22"/>
  <c r="U10" i="22"/>
  <c r="T10" i="22"/>
  <c r="S10" i="22"/>
  <c r="D10" i="22"/>
  <c r="W28" i="22" s="1"/>
  <c r="AB9" i="22"/>
  <c r="AA9" i="22"/>
  <c r="Z9" i="22"/>
  <c r="W9" i="22"/>
  <c r="V9" i="22"/>
  <c r="U9" i="22"/>
  <c r="T9" i="22"/>
  <c r="S9" i="22"/>
  <c r="AB8" i="22"/>
  <c r="AA8" i="22"/>
  <c r="Z8" i="22"/>
  <c r="W8" i="22"/>
  <c r="V8" i="22"/>
  <c r="U8" i="22"/>
  <c r="T8" i="22"/>
  <c r="S8" i="22"/>
  <c r="AC8" i="22" s="1"/>
  <c r="AB7" i="22"/>
  <c r="AA7" i="22"/>
  <c r="Z7" i="22"/>
  <c r="V7" i="22"/>
  <c r="U7" i="22"/>
  <c r="T7" i="22"/>
  <c r="S7" i="22"/>
  <c r="AB6" i="22"/>
  <c r="AA6" i="22"/>
  <c r="Z6" i="22"/>
  <c r="W6" i="22"/>
  <c r="V6" i="22"/>
  <c r="U6" i="22"/>
  <c r="T6" i="22"/>
  <c r="S6" i="22"/>
  <c r="AB5" i="22"/>
  <c r="AA5" i="22"/>
  <c r="Z5" i="22"/>
  <c r="V5" i="22"/>
  <c r="U5" i="22"/>
  <c r="T5" i="22"/>
  <c r="S5" i="22"/>
  <c r="D12" i="17"/>
  <c r="AS33" i="21"/>
  <c r="W6" i="24" l="1"/>
  <c r="W7" i="24"/>
  <c r="Z10" i="24"/>
  <c r="Z25" i="24"/>
  <c r="X28" i="24"/>
  <c r="U7" i="24"/>
  <c r="Z15" i="24"/>
  <c r="Z20" i="24"/>
  <c r="D31" i="24"/>
  <c r="D17" i="24"/>
  <c r="Z28" i="24"/>
  <c r="D32" i="24"/>
  <c r="Z8" i="24"/>
  <c r="M38" i="24"/>
  <c r="X11" i="24"/>
  <c r="Z13" i="24"/>
  <c r="X16" i="24"/>
  <c r="X18" i="24"/>
  <c r="X21" i="24"/>
  <c r="Z23" i="24"/>
  <c r="M42" i="24"/>
  <c r="X26" i="24"/>
  <c r="U6" i="24"/>
  <c r="D10" i="24"/>
  <c r="M40" i="24"/>
  <c r="Z16" i="24"/>
  <c r="Z18" i="24"/>
  <c r="Z21" i="24"/>
  <c r="Z26" i="24"/>
  <c r="M39" i="24"/>
  <c r="X14" i="24"/>
  <c r="U5" i="24"/>
  <c r="Z9" i="24"/>
  <c r="X19" i="24"/>
  <c r="Z24" i="24"/>
  <c r="X27" i="24"/>
  <c r="Z27" i="24"/>
  <c r="X10" i="24"/>
  <c r="Z12" i="24"/>
  <c r="Z17" i="24"/>
  <c r="Z22" i="24"/>
  <c r="X25" i="24"/>
  <c r="X15" i="24"/>
  <c r="AO8" i="22"/>
  <c r="AL9" i="22"/>
  <c r="AR9" i="22" s="1"/>
  <c r="BE8" i="22"/>
  <c r="BF8" i="22" s="1"/>
  <c r="AM9" i="22"/>
  <c r="AN9" i="22"/>
  <c r="AO9" i="22"/>
  <c r="X20" i="22"/>
  <c r="X15" i="22"/>
  <c r="X25" i="22"/>
  <c r="X10" i="22"/>
  <c r="X5" i="22"/>
  <c r="X22" i="22"/>
  <c r="X17" i="22"/>
  <c r="X12" i="22"/>
  <c r="X14" i="22"/>
  <c r="X27" i="22"/>
  <c r="X19" i="22"/>
  <c r="X6" i="22"/>
  <c r="X24" i="22"/>
  <c r="X9" i="22"/>
  <c r="X7" i="22"/>
  <c r="X26" i="22"/>
  <c r="X21" i="22"/>
  <c r="X18" i="22"/>
  <c r="X16" i="22"/>
  <c r="X11" i="22"/>
  <c r="X13" i="22"/>
  <c r="D17" i="22"/>
  <c r="X23" i="22"/>
  <c r="X28" i="22"/>
  <c r="AN8" i="22"/>
  <c r="AM8" i="22"/>
  <c r="AL8" i="22"/>
  <c r="X8" i="22"/>
  <c r="AD8" i="22" s="1"/>
  <c r="T24" i="22"/>
  <c r="V26" i="22"/>
  <c r="D31" i="22"/>
  <c r="BE9" i="22"/>
  <c r="BF9" i="22" s="1"/>
  <c r="W11" i="22"/>
  <c r="T14" i="22"/>
  <c r="W16" i="22"/>
  <c r="W18" i="22"/>
  <c r="W21" i="22"/>
  <c r="U24" i="22"/>
  <c r="W26" i="22"/>
  <c r="Z28" i="22"/>
  <c r="D32" i="22"/>
  <c r="W7" i="22"/>
  <c r="U14" i="22"/>
  <c r="T19" i="22"/>
  <c r="Z23" i="22"/>
  <c r="V24" i="22"/>
  <c r="M42" i="22"/>
  <c r="T27" i="22"/>
  <c r="T12" i="22"/>
  <c r="V14" i="22"/>
  <c r="T17" i="22"/>
  <c r="U19" i="22"/>
  <c r="T22" i="22"/>
  <c r="W24" i="22"/>
  <c r="U27" i="22"/>
  <c r="U12" i="22"/>
  <c r="W14" i="22"/>
  <c r="Z16" i="22"/>
  <c r="U17" i="22"/>
  <c r="Z18" i="22"/>
  <c r="V19" i="22"/>
  <c r="Z21" i="22"/>
  <c r="U22" i="22"/>
  <c r="Z26" i="22"/>
  <c r="V27" i="22"/>
  <c r="T25" i="22"/>
  <c r="W27" i="22"/>
  <c r="T20" i="22"/>
  <c r="W22" i="22"/>
  <c r="U25" i="22"/>
  <c r="V10" i="22"/>
  <c r="U15" i="22"/>
  <c r="M39" i="22"/>
  <c r="M40" i="22"/>
  <c r="U20" i="22"/>
  <c r="M41" i="22"/>
  <c r="V25" i="22"/>
  <c r="T28" i="22"/>
  <c r="W10" i="22"/>
  <c r="T13" i="22"/>
  <c r="V15" i="22"/>
  <c r="Z19" i="22"/>
  <c r="V20" i="22"/>
  <c r="T23" i="22"/>
  <c r="W25" i="22"/>
  <c r="Z27" i="22"/>
  <c r="U28" i="22"/>
  <c r="U13" i="22"/>
  <c r="W15" i="22"/>
  <c r="Z17" i="22"/>
  <c r="W20" i="22"/>
  <c r="U23" i="22"/>
  <c r="V28" i="22"/>
  <c r="T11" i="22"/>
  <c r="V13" i="22"/>
  <c r="T16" i="22"/>
  <c r="T18" i="22"/>
  <c r="T21" i="22"/>
  <c r="V23" i="22"/>
  <c r="T26" i="22"/>
  <c r="AS9" i="21"/>
  <c r="AS10" i="21"/>
  <c r="AS11" i="21"/>
  <c r="AS12" i="21"/>
  <c r="AS13" i="21"/>
  <c r="AS14" i="21"/>
  <c r="AS15" i="21"/>
  <c r="AS16" i="21"/>
  <c r="AS17" i="21"/>
  <c r="AS19" i="21"/>
  <c r="AS20" i="21"/>
  <c r="AS22" i="21"/>
  <c r="AS24" i="21"/>
  <c r="AS25" i="21"/>
  <c r="AS27" i="21"/>
  <c r="AS28" i="21"/>
  <c r="AS8" i="21"/>
  <c r="AP9" i="21"/>
  <c r="AP10" i="21"/>
  <c r="AP11" i="21"/>
  <c r="AP12" i="21"/>
  <c r="AP13" i="21"/>
  <c r="AP14" i="21"/>
  <c r="AP15" i="21"/>
  <c r="AP16" i="21"/>
  <c r="AP17" i="21"/>
  <c r="AP19" i="21"/>
  <c r="AP20" i="21"/>
  <c r="AP22" i="21"/>
  <c r="AP24" i="21"/>
  <c r="AP25" i="21"/>
  <c r="AP27" i="21"/>
  <c r="AP28" i="21"/>
  <c r="AP8" i="21"/>
  <c r="D10" i="17"/>
  <c r="AD8" i="16"/>
  <c r="AQ11" i="15"/>
  <c r="AS9" i="14"/>
  <c r="AS10" i="14"/>
  <c r="AS11" i="14"/>
  <c r="AS12" i="14"/>
  <c r="AS13" i="14"/>
  <c r="AS14" i="14"/>
  <c r="AS15" i="14"/>
  <c r="AS16" i="14"/>
  <c r="AS17" i="14"/>
  <c r="AS18" i="14"/>
  <c r="AS19" i="14"/>
  <c r="AS20" i="14"/>
  <c r="AS21" i="14"/>
  <c r="AS22" i="14"/>
  <c r="AS23" i="14"/>
  <c r="AS24" i="14"/>
  <c r="AS25" i="14"/>
  <c r="AS26" i="14"/>
  <c r="AS27" i="14"/>
  <c r="AS28" i="14"/>
  <c r="AS8" i="14"/>
  <c r="AS8" i="19"/>
  <c r="AS8" i="18"/>
  <c r="AP9" i="14"/>
  <c r="AP10" i="14"/>
  <c r="AP11" i="14"/>
  <c r="AP12" i="14"/>
  <c r="AP13" i="14"/>
  <c r="AP14" i="14"/>
  <c r="AP15" i="14"/>
  <c r="AP16" i="14"/>
  <c r="AP17" i="14"/>
  <c r="AP18" i="14"/>
  <c r="AP19" i="14"/>
  <c r="AP20" i="14"/>
  <c r="AP21" i="14"/>
  <c r="AP22" i="14"/>
  <c r="AP23" i="14"/>
  <c r="AP24" i="14"/>
  <c r="AP25" i="14"/>
  <c r="AP26" i="14"/>
  <c r="AP27" i="14"/>
  <c r="AP28" i="14"/>
  <c r="AP8" i="14"/>
  <c r="AS9" i="15"/>
  <c r="AS10" i="15"/>
  <c r="AS12" i="15"/>
  <c r="AS13" i="15"/>
  <c r="AS14" i="15"/>
  <c r="AS15" i="15"/>
  <c r="AS16" i="15"/>
  <c r="AS17" i="15"/>
  <c r="AS18" i="15"/>
  <c r="AS19" i="15"/>
  <c r="AS20" i="15"/>
  <c r="AS21" i="15"/>
  <c r="AS22" i="15"/>
  <c r="AS23" i="15"/>
  <c r="AS24" i="15"/>
  <c r="AS25" i="15"/>
  <c r="AS26" i="15"/>
  <c r="AS27" i="15"/>
  <c r="AS28" i="15"/>
  <c r="AS8" i="15"/>
  <c r="AP28" i="15"/>
  <c r="AP9" i="15"/>
  <c r="AP10" i="15"/>
  <c r="AP11" i="15"/>
  <c r="AS11" i="15" s="1"/>
  <c r="AP12" i="15"/>
  <c r="AP13" i="15"/>
  <c r="AP14" i="15"/>
  <c r="AP15" i="15"/>
  <c r="AP16" i="15"/>
  <c r="AP17" i="15"/>
  <c r="AP18" i="15"/>
  <c r="AP19" i="15"/>
  <c r="AP20" i="15"/>
  <c r="AP21" i="15"/>
  <c r="AP22" i="15"/>
  <c r="AP23" i="15"/>
  <c r="AP24" i="15"/>
  <c r="AP25" i="15"/>
  <c r="AP26" i="15"/>
  <c r="AP27" i="15"/>
  <c r="AP8" i="15"/>
  <c r="AS9" i="19"/>
  <c r="AS10" i="19"/>
  <c r="AS11" i="19"/>
  <c r="AS12" i="19"/>
  <c r="AS13" i="19"/>
  <c r="AS14" i="19"/>
  <c r="AS15" i="19"/>
  <c r="AS16" i="19"/>
  <c r="AS17" i="19"/>
  <c r="AS18" i="19"/>
  <c r="AS19" i="19"/>
  <c r="AS20" i="19"/>
  <c r="AS21" i="19"/>
  <c r="AS22" i="19"/>
  <c r="AS23" i="19"/>
  <c r="AS24" i="19"/>
  <c r="AS25" i="19"/>
  <c r="AS26" i="19"/>
  <c r="AS27" i="19"/>
  <c r="AS28" i="19"/>
  <c r="AP9" i="19"/>
  <c r="AP10" i="19"/>
  <c r="AP11" i="19"/>
  <c r="AP12" i="19"/>
  <c r="AP13" i="19"/>
  <c r="AP14" i="19"/>
  <c r="AP15" i="19"/>
  <c r="AP16" i="19"/>
  <c r="AP17" i="19"/>
  <c r="AP18" i="19"/>
  <c r="AP19" i="19"/>
  <c r="AP20" i="19"/>
  <c r="AP21" i="19"/>
  <c r="AP22" i="19"/>
  <c r="AP23" i="19"/>
  <c r="AP24" i="19"/>
  <c r="AP25" i="19"/>
  <c r="AP26" i="19"/>
  <c r="AP27" i="19"/>
  <c r="AP28" i="19"/>
  <c r="AP8" i="19"/>
  <c r="AS9" i="18"/>
  <c r="AS10" i="18"/>
  <c r="AS11" i="18"/>
  <c r="AS12" i="18"/>
  <c r="AS13" i="18"/>
  <c r="AS14" i="18"/>
  <c r="AS15" i="18"/>
  <c r="AS16" i="18"/>
  <c r="AS17" i="18"/>
  <c r="AS18" i="18"/>
  <c r="AS19" i="18"/>
  <c r="AS20" i="18"/>
  <c r="AS21" i="18"/>
  <c r="AS22" i="18"/>
  <c r="AS23" i="18"/>
  <c r="AS24" i="18"/>
  <c r="AS25" i="18"/>
  <c r="AS26" i="18"/>
  <c r="AS27" i="18"/>
  <c r="AS28" i="18"/>
  <c r="AP9" i="18"/>
  <c r="AP10" i="18"/>
  <c r="AP11" i="18"/>
  <c r="AP12" i="18"/>
  <c r="AP13" i="18"/>
  <c r="AP14" i="18"/>
  <c r="AP15" i="18"/>
  <c r="AP16" i="18"/>
  <c r="AP17" i="18"/>
  <c r="AP18" i="18"/>
  <c r="AP19" i="18"/>
  <c r="AP20" i="18"/>
  <c r="AP21" i="18"/>
  <c r="AP22" i="18"/>
  <c r="AP23" i="18"/>
  <c r="AP24" i="18"/>
  <c r="AP25" i="18"/>
  <c r="AP26" i="18"/>
  <c r="AP27" i="18"/>
  <c r="AP28" i="18"/>
  <c r="AP8" i="18"/>
  <c r="C37" i="21"/>
  <c r="D30" i="21"/>
  <c r="D29" i="21"/>
  <c r="AB28" i="21"/>
  <c r="AA28" i="21"/>
  <c r="S28" i="21"/>
  <c r="D28" i="21"/>
  <c r="B34" i="21" s="1"/>
  <c r="AB27" i="21"/>
  <c r="AA27" i="21"/>
  <c r="S27" i="21"/>
  <c r="AB26" i="21"/>
  <c r="AA26" i="21"/>
  <c r="S26" i="21"/>
  <c r="C26" i="21"/>
  <c r="AB25" i="21"/>
  <c r="AA25" i="21"/>
  <c r="S25" i="21"/>
  <c r="C25" i="21"/>
  <c r="AB24" i="21"/>
  <c r="AA24" i="21"/>
  <c r="Z24" i="21"/>
  <c r="S24" i="21"/>
  <c r="AB23" i="21"/>
  <c r="AA23" i="21"/>
  <c r="S23" i="21"/>
  <c r="AB22" i="21"/>
  <c r="AA22" i="21"/>
  <c r="S22" i="21"/>
  <c r="C22" i="21"/>
  <c r="C23" i="21" s="1"/>
  <c r="AB21" i="21"/>
  <c r="AA21" i="21"/>
  <c r="S21" i="21"/>
  <c r="AB20" i="21"/>
  <c r="AA20" i="21"/>
  <c r="S20" i="21"/>
  <c r="AB19" i="21"/>
  <c r="AA19" i="21"/>
  <c r="S19" i="21"/>
  <c r="AB18" i="21"/>
  <c r="AA18" i="21"/>
  <c r="S18" i="21"/>
  <c r="AB17" i="21"/>
  <c r="AA17" i="21"/>
  <c r="Z17" i="21"/>
  <c r="S17" i="21"/>
  <c r="AB16" i="21"/>
  <c r="AA16" i="21"/>
  <c r="S16" i="21"/>
  <c r="AB15" i="21"/>
  <c r="AA15" i="21"/>
  <c r="S15" i="21"/>
  <c r="D15" i="21"/>
  <c r="Z27" i="21" s="1"/>
  <c r="AB14" i="21"/>
  <c r="AA14" i="21"/>
  <c r="Z14" i="21"/>
  <c r="S14" i="21"/>
  <c r="D14" i="21"/>
  <c r="X24" i="21" s="1"/>
  <c r="AD24" i="21" s="1"/>
  <c r="AB13" i="21"/>
  <c r="AA13" i="21"/>
  <c r="Z13" i="21"/>
  <c r="S13" i="21"/>
  <c r="D13" i="21"/>
  <c r="W5" i="21" s="1"/>
  <c r="AB12" i="21"/>
  <c r="AA12" i="21"/>
  <c r="Z12" i="21"/>
  <c r="S12" i="21"/>
  <c r="D12" i="21"/>
  <c r="V7" i="21" s="1"/>
  <c r="AB11" i="21"/>
  <c r="AA11" i="21"/>
  <c r="Z11" i="21"/>
  <c r="S11" i="21"/>
  <c r="D11" i="21"/>
  <c r="AB10" i="21"/>
  <c r="AA10" i="21"/>
  <c r="Z10" i="21"/>
  <c r="X10" i="21"/>
  <c r="AD10" i="21" s="1"/>
  <c r="S10" i="21"/>
  <c r="D10" i="21"/>
  <c r="V28" i="21" s="1"/>
  <c r="AB9" i="21"/>
  <c r="AA9" i="21"/>
  <c r="Z9" i="21"/>
  <c r="S9" i="21"/>
  <c r="AB8" i="21"/>
  <c r="AA8" i="21"/>
  <c r="Z8" i="21"/>
  <c r="X8" i="21"/>
  <c r="AD8" i="21" s="1"/>
  <c r="S8" i="21"/>
  <c r="AB7" i="21"/>
  <c r="AA7" i="21"/>
  <c r="Z7" i="21"/>
  <c r="U7" i="21"/>
  <c r="S7" i="21"/>
  <c r="AB6" i="21"/>
  <c r="AA6" i="21"/>
  <c r="Z6" i="21"/>
  <c r="X6" i="21"/>
  <c r="V6" i="21"/>
  <c r="U6" i="21"/>
  <c r="S6" i="21"/>
  <c r="AB5" i="21"/>
  <c r="AA5" i="21"/>
  <c r="Z5" i="21"/>
  <c r="U5" i="21"/>
  <c r="S5" i="21"/>
  <c r="AC13" i="19"/>
  <c r="I10" i="20"/>
  <c r="F10" i="20"/>
  <c r="D10" i="20"/>
  <c r="C20" i="20"/>
  <c r="C19" i="20"/>
  <c r="T9" i="20" s="1"/>
  <c r="C17" i="20"/>
  <c r="C15" i="20" s="1"/>
  <c r="C16" i="20"/>
  <c r="C18" i="20" s="1"/>
  <c r="Q9" i="20"/>
  <c r="O9" i="20"/>
  <c r="Q8" i="20"/>
  <c r="O8" i="20"/>
  <c r="T7" i="20"/>
  <c r="Q7" i="20"/>
  <c r="O7" i="20"/>
  <c r="T6" i="20"/>
  <c r="Q6" i="20"/>
  <c r="O6" i="20"/>
  <c r="Q5" i="20"/>
  <c r="O5" i="20"/>
  <c r="Q4" i="20"/>
  <c r="O4" i="20"/>
  <c r="T3" i="20"/>
  <c r="Q3" i="20"/>
  <c r="O3" i="20"/>
  <c r="C37" i="19"/>
  <c r="D30" i="19"/>
  <c r="D29" i="19"/>
  <c r="AB28" i="19"/>
  <c r="AA28" i="19"/>
  <c r="S28" i="19"/>
  <c r="AC28" i="19" s="1"/>
  <c r="D28" i="19"/>
  <c r="B34" i="19" s="1"/>
  <c r="B35" i="19" s="1"/>
  <c r="AB27" i="19"/>
  <c r="AA27" i="19"/>
  <c r="S27" i="19"/>
  <c r="AC27" i="19" s="1"/>
  <c r="AB26" i="19"/>
  <c r="AA26" i="19"/>
  <c r="S26" i="19"/>
  <c r="AC26" i="19" s="1"/>
  <c r="AB25" i="19"/>
  <c r="AA25" i="19"/>
  <c r="S25" i="19"/>
  <c r="AC25" i="19" s="1"/>
  <c r="C25" i="19"/>
  <c r="C26" i="19" s="1"/>
  <c r="AB24" i="19"/>
  <c r="AA24" i="19"/>
  <c r="S24" i="19"/>
  <c r="AC24" i="19" s="1"/>
  <c r="AB23" i="19"/>
  <c r="AA23" i="19"/>
  <c r="Z23" i="19"/>
  <c r="S23" i="19"/>
  <c r="AC23" i="19" s="1"/>
  <c r="AB22" i="19"/>
  <c r="AA22" i="19"/>
  <c r="Z22" i="19"/>
  <c r="S22" i="19"/>
  <c r="AC22" i="19" s="1"/>
  <c r="C22" i="19"/>
  <c r="C23" i="19" s="1"/>
  <c r="AB21" i="19"/>
  <c r="AA21" i="19"/>
  <c r="S21" i="19"/>
  <c r="AC21" i="19" s="1"/>
  <c r="AB20" i="19"/>
  <c r="AA20" i="19"/>
  <c r="S20" i="19"/>
  <c r="AC20" i="19" s="1"/>
  <c r="AB19" i="19"/>
  <c r="AA19" i="19"/>
  <c r="X19" i="19"/>
  <c r="AD19" i="19" s="1"/>
  <c r="S19" i="19"/>
  <c r="AC19" i="19" s="1"/>
  <c r="AB18" i="19"/>
  <c r="AA18" i="19"/>
  <c r="S18" i="19"/>
  <c r="AC18" i="19" s="1"/>
  <c r="AB17" i="19"/>
  <c r="AA17" i="19"/>
  <c r="X17" i="19"/>
  <c r="AD17" i="19" s="1"/>
  <c r="S17" i="19"/>
  <c r="AC17" i="19" s="1"/>
  <c r="AB16" i="19"/>
  <c r="AA16" i="19"/>
  <c r="S16" i="19"/>
  <c r="AC16" i="19" s="1"/>
  <c r="AB15" i="19"/>
  <c r="AA15" i="19"/>
  <c r="S15" i="19"/>
  <c r="AC15" i="19" s="1"/>
  <c r="D15" i="19"/>
  <c r="Z27" i="19" s="1"/>
  <c r="AB14" i="19"/>
  <c r="AA14" i="19"/>
  <c r="Z14" i="19"/>
  <c r="S14" i="19"/>
  <c r="AC14" i="19" s="1"/>
  <c r="D14" i="19"/>
  <c r="X21" i="19" s="1"/>
  <c r="AD21" i="19" s="1"/>
  <c r="AB13" i="19"/>
  <c r="AA13" i="19"/>
  <c r="Z13" i="19"/>
  <c r="X13" i="19"/>
  <c r="AD13" i="19" s="1"/>
  <c r="S13" i="19"/>
  <c r="AB12" i="19"/>
  <c r="AA12" i="19"/>
  <c r="S12" i="19"/>
  <c r="AC12" i="19" s="1"/>
  <c r="D12" i="19"/>
  <c r="V6" i="19" s="1"/>
  <c r="AB11" i="19"/>
  <c r="AA11" i="19"/>
  <c r="Z11" i="19"/>
  <c r="X11" i="19"/>
  <c r="AD11" i="19" s="1"/>
  <c r="S11" i="19"/>
  <c r="AC11" i="19" s="1"/>
  <c r="D11" i="19"/>
  <c r="U7" i="19" s="1"/>
  <c r="AB10" i="19"/>
  <c r="AA10" i="19"/>
  <c r="Z10" i="19"/>
  <c r="X10" i="19"/>
  <c r="AD10" i="19" s="1"/>
  <c r="S10" i="19"/>
  <c r="AC10" i="19" s="1"/>
  <c r="AB9" i="19"/>
  <c r="AA9" i="19"/>
  <c r="Z9" i="19"/>
  <c r="X9" i="19"/>
  <c r="AD9" i="19" s="1"/>
  <c r="S9" i="19"/>
  <c r="AC9" i="19" s="1"/>
  <c r="AB8" i="19"/>
  <c r="AA8" i="19"/>
  <c r="Z8" i="19"/>
  <c r="X8" i="19"/>
  <c r="AD8" i="19" s="1"/>
  <c r="S8" i="19"/>
  <c r="AC8" i="19" s="1"/>
  <c r="AB7" i="19"/>
  <c r="AA7" i="19"/>
  <c r="Z7" i="19"/>
  <c r="X7" i="19"/>
  <c r="S7" i="19"/>
  <c r="AB6" i="19"/>
  <c r="AA6" i="19"/>
  <c r="Z6" i="19"/>
  <c r="X6" i="19"/>
  <c r="S6" i="19"/>
  <c r="AB5" i="19"/>
  <c r="AA5" i="19"/>
  <c r="Z5" i="19"/>
  <c r="X5" i="19"/>
  <c r="V5" i="19"/>
  <c r="S5" i="19"/>
  <c r="AB17" i="18"/>
  <c r="AA17" i="18"/>
  <c r="S17" i="18"/>
  <c r="AC17" i="18" s="1"/>
  <c r="C37" i="18"/>
  <c r="D30" i="18"/>
  <c r="D29" i="18"/>
  <c r="AB28" i="18"/>
  <c r="AA28" i="18"/>
  <c r="S28" i="18"/>
  <c r="D28" i="18"/>
  <c r="AB27" i="18"/>
  <c r="AA27" i="18"/>
  <c r="S27" i="18"/>
  <c r="AC27" i="18" s="1"/>
  <c r="AB26" i="18"/>
  <c r="AA26" i="18"/>
  <c r="S26" i="18"/>
  <c r="AC26" i="18" s="1"/>
  <c r="AB25" i="18"/>
  <c r="AA25" i="18"/>
  <c r="S25" i="18"/>
  <c r="AC25" i="18" s="1"/>
  <c r="C25" i="18"/>
  <c r="C26" i="18" s="1"/>
  <c r="AB24" i="18"/>
  <c r="AA24" i="18"/>
  <c r="S24" i="18"/>
  <c r="AC24" i="18" s="1"/>
  <c r="AB23" i="18"/>
  <c r="AA23" i="18"/>
  <c r="S23" i="18"/>
  <c r="AC23" i="18" s="1"/>
  <c r="AB22" i="18"/>
  <c r="AA22" i="18"/>
  <c r="S22" i="18"/>
  <c r="AC22" i="18" s="1"/>
  <c r="C22" i="18"/>
  <c r="C23" i="18" s="1"/>
  <c r="AB21" i="18"/>
  <c r="AA21" i="18"/>
  <c r="S21" i="18"/>
  <c r="AB20" i="18"/>
  <c r="AA20" i="18"/>
  <c r="S20" i="18"/>
  <c r="AC20" i="18" s="1"/>
  <c r="AB19" i="18"/>
  <c r="AA19" i="18"/>
  <c r="S19" i="18"/>
  <c r="AC19" i="18" s="1"/>
  <c r="AB18" i="18"/>
  <c r="AA18" i="18"/>
  <c r="S18" i="18"/>
  <c r="AB16" i="18"/>
  <c r="AA16" i="18"/>
  <c r="S16" i="18"/>
  <c r="AC16" i="18" s="1"/>
  <c r="AB15" i="18"/>
  <c r="AA15" i="18"/>
  <c r="S15" i="18"/>
  <c r="D15" i="18"/>
  <c r="Z16" i="18" s="1"/>
  <c r="AB14" i="18"/>
  <c r="AA14" i="18"/>
  <c r="S14" i="18"/>
  <c r="D14" i="18"/>
  <c r="X27" i="18" s="1"/>
  <c r="AD27" i="18" s="1"/>
  <c r="AB13" i="18"/>
  <c r="AA13" i="18"/>
  <c r="S13" i="18"/>
  <c r="AB12" i="18"/>
  <c r="AA12" i="18"/>
  <c r="Z12" i="18"/>
  <c r="S12" i="18"/>
  <c r="AC12" i="18" s="1"/>
  <c r="D12" i="18"/>
  <c r="V5" i="18" s="1"/>
  <c r="AB11" i="18"/>
  <c r="AA11" i="18"/>
  <c r="Z11" i="18"/>
  <c r="S11" i="18"/>
  <c r="AC11" i="18" s="1"/>
  <c r="D11" i="18"/>
  <c r="D13" i="18" s="1"/>
  <c r="W6" i="18" s="1"/>
  <c r="AB10" i="18"/>
  <c r="AA10" i="18"/>
  <c r="Z10" i="18"/>
  <c r="S10" i="18"/>
  <c r="AC10" i="18" s="1"/>
  <c r="AB9" i="18"/>
  <c r="AA9" i="18"/>
  <c r="Z9" i="18"/>
  <c r="S9" i="18"/>
  <c r="AC9" i="18" s="1"/>
  <c r="AB8" i="18"/>
  <c r="AA8" i="18"/>
  <c r="Z8" i="18"/>
  <c r="S8" i="18"/>
  <c r="AC8" i="18" s="1"/>
  <c r="AB7" i="18"/>
  <c r="AA7" i="18"/>
  <c r="Z7" i="18"/>
  <c r="S7" i="18"/>
  <c r="AB6" i="18"/>
  <c r="AA6" i="18"/>
  <c r="Z6" i="18"/>
  <c r="U6" i="18"/>
  <c r="S6" i="18"/>
  <c r="AB5" i="18"/>
  <c r="AA5" i="18"/>
  <c r="Z5" i="18"/>
  <c r="U5" i="18"/>
  <c r="S5" i="18"/>
  <c r="AC34" i="24" l="1"/>
  <c r="W28" i="24"/>
  <c r="T26" i="24"/>
  <c r="V23" i="24"/>
  <c r="T21" i="24"/>
  <c r="T18" i="24"/>
  <c r="T16" i="24"/>
  <c r="V13" i="24"/>
  <c r="T11" i="24"/>
  <c r="V8" i="24"/>
  <c r="T13" i="24"/>
  <c r="W10" i="24"/>
  <c r="V28" i="24"/>
  <c r="U23" i="24"/>
  <c r="W20" i="24"/>
  <c r="W15" i="24"/>
  <c r="U13" i="24"/>
  <c r="U8" i="24"/>
  <c r="T23" i="24"/>
  <c r="V20" i="24"/>
  <c r="U28" i="24"/>
  <c r="W25" i="24"/>
  <c r="V15" i="24"/>
  <c r="T28" i="24"/>
  <c r="V25" i="24"/>
  <c r="U20" i="24"/>
  <c r="U15" i="24"/>
  <c r="V10" i="24"/>
  <c r="U25" i="24"/>
  <c r="W22" i="24"/>
  <c r="T20" i="24"/>
  <c r="W17" i="24"/>
  <c r="T15" i="24"/>
  <c r="W12" i="24"/>
  <c r="U10" i="24"/>
  <c r="W27" i="24"/>
  <c r="T25" i="24"/>
  <c r="V22" i="24"/>
  <c r="W19" i="24"/>
  <c r="V17" i="24"/>
  <c r="V12" i="24"/>
  <c r="T10" i="24"/>
  <c r="T5" i="24"/>
  <c r="V27" i="24"/>
  <c r="U22" i="24"/>
  <c r="V19" i="24"/>
  <c r="U17" i="24"/>
  <c r="W14" i="24"/>
  <c r="U12" i="24"/>
  <c r="U27" i="24"/>
  <c r="W24" i="24"/>
  <c r="T22" i="24"/>
  <c r="U19" i="24"/>
  <c r="T17" i="24"/>
  <c r="V14" i="24"/>
  <c r="T12" i="24"/>
  <c r="W9" i="24"/>
  <c r="T27" i="24"/>
  <c r="V24" i="24"/>
  <c r="T19" i="24"/>
  <c r="U14" i="24"/>
  <c r="V9" i="24"/>
  <c r="T6" i="24"/>
  <c r="W26" i="24"/>
  <c r="U24" i="24"/>
  <c r="W21" i="24"/>
  <c r="W18" i="24"/>
  <c r="W16" i="24"/>
  <c r="T14" i="24"/>
  <c r="W11" i="24"/>
  <c r="U9" i="24"/>
  <c r="V26" i="24"/>
  <c r="T24" i="24"/>
  <c r="V21" i="24"/>
  <c r="V18" i="24"/>
  <c r="V16" i="24"/>
  <c r="V11" i="24"/>
  <c r="T9" i="24"/>
  <c r="U26" i="24"/>
  <c r="W23" i="24"/>
  <c r="U21" i="24"/>
  <c r="U18" i="24"/>
  <c r="U16" i="24"/>
  <c r="W13" i="24"/>
  <c r="U11" i="24"/>
  <c r="W8" i="24"/>
  <c r="T7" i="24"/>
  <c r="T8" i="24"/>
  <c r="Y25" i="24"/>
  <c r="Y10" i="24"/>
  <c r="Y22" i="24"/>
  <c r="Y17" i="24"/>
  <c r="Y27" i="24"/>
  <c r="Y19" i="24"/>
  <c r="Y14" i="24"/>
  <c r="Y24" i="24"/>
  <c r="Y9" i="24"/>
  <c r="Y26" i="24"/>
  <c r="Y21" i="24"/>
  <c r="Y18" i="24"/>
  <c r="Y16" i="24"/>
  <c r="Y11" i="24"/>
  <c r="Y23" i="24"/>
  <c r="Y13" i="24"/>
  <c r="Y8" i="24"/>
  <c r="Y28" i="24"/>
  <c r="Y12" i="24"/>
  <c r="Y20" i="24"/>
  <c r="Y15" i="24"/>
  <c r="AQ8" i="22"/>
  <c r="AP8" i="22" s="1"/>
  <c r="AS8" i="22" s="1"/>
  <c r="AY8" i="22" s="1"/>
  <c r="AQ20" i="22"/>
  <c r="AQ26" i="22"/>
  <c r="AQ9" i="22"/>
  <c r="AP9" i="22" s="1"/>
  <c r="AS9" i="22" s="1"/>
  <c r="AY9" i="22" s="1"/>
  <c r="AQ21" i="22"/>
  <c r="AQ28" i="22"/>
  <c r="AQ10" i="22"/>
  <c r="AQ11" i="22"/>
  <c r="AQ23" i="22"/>
  <c r="AQ24" i="22"/>
  <c r="AQ27" i="22"/>
  <c r="AQ12" i="22"/>
  <c r="AQ13" i="22"/>
  <c r="AQ14" i="22"/>
  <c r="AQ15" i="22"/>
  <c r="AQ16" i="22"/>
  <c r="AQ17" i="22"/>
  <c r="AQ18" i="22"/>
  <c r="AQ19" i="22"/>
  <c r="AQ22" i="22"/>
  <c r="AQ25" i="22"/>
  <c r="AO25" i="22"/>
  <c r="AO14" i="22"/>
  <c r="AM17" i="22"/>
  <c r="AO20" i="22"/>
  <c r="M38" i="22"/>
  <c r="AK28" i="22"/>
  <c r="AX28" i="22" s="1"/>
  <c r="BD28" i="22" s="1"/>
  <c r="AM21" i="22"/>
  <c r="AL21" i="22"/>
  <c r="BE21" i="22"/>
  <c r="BF21" i="22" s="1"/>
  <c r="AM16" i="22"/>
  <c r="AL16" i="22"/>
  <c r="BE16" i="22"/>
  <c r="BF16" i="22" s="1"/>
  <c r="BE23" i="22"/>
  <c r="BF23" i="22" s="1"/>
  <c r="AL23" i="22"/>
  <c r="AO26" i="22"/>
  <c r="AM14" i="22"/>
  <c r="AM26" i="22"/>
  <c r="AH23" i="22"/>
  <c r="AV23" i="22" s="1"/>
  <c r="BB23" i="22" s="1"/>
  <c r="AM13" i="22"/>
  <c r="AG20" i="22"/>
  <c r="AU20" i="22" s="1"/>
  <c r="BA20" i="22" s="1"/>
  <c r="AM20" i="22"/>
  <c r="AL15" i="22"/>
  <c r="AL12" i="22"/>
  <c r="BE12" i="22"/>
  <c r="BF12" i="22" s="1"/>
  <c r="AO12" i="22"/>
  <c r="AN12" i="22"/>
  <c r="AO28" i="22"/>
  <c r="AJ28" i="22"/>
  <c r="AW28" i="22" s="1"/>
  <c r="BC28" i="22" s="1"/>
  <c r="AL24" i="22"/>
  <c r="BE24" i="22"/>
  <c r="BF24" i="22" s="1"/>
  <c r="AO22" i="22"/>
  <c r="AL11" i="22"/>
  <c r="AM11" i="22"/>
  <c r="BE11" i="22"/>
  <c r="BF11" i="22" s="1"/>
  <c r="AO19" i="22"/>
  <c r="AL27" i="22"/>
  <c r="BE27" i="22"/>
  <c r="BF27" i="22" s="1"/>
  <c r="AN26" i="22"/>
  <c r="AJ22" i="22"/>
  <c r="AM22" i="22"/>
  <c r="AM28" i="22"/>
  <c r="AM15" i="22"/>
  <c r="AM10" i="22"/>
  <c r="AL10" i="22"/>
  <c r="AO21" i="22"/>
  <c r="AN24" i="22"/>
  <c r="AM24" i="22"/>
  <c r="AN21" i="22"/>
  <c r="AH21" i="22"/>
  <c r="AV21" i="22" s="1"/>
  <c r="BB21" i="22" s="1"/>
  <c r="AN13" i="22"/>
  <c r="AN20" i="22"/>
  <c r="AN10" i="22"/>
  <c r="AL22" i="22"/>
  <c r="BE22" i="22"/>
  <c r="BF22" i="22" s="1"/>
  <c r="AO23" i="22"/>
  <c r="AN18" i="22"/>
  <c r="AK21" i="22"/>
  <c r="AX21" i="22" s="1"/>
  <c r="BD21" i="22" s="1"/>
  <c r="AO17" i="22"/>
  <c r="BE28" i="22"/>
  <c r="BF28" i="22" s="1"/>
  <c r="AL28" i="22"/>
  <c r="AN22" i="22"/>
  <c r="AM19" i="22"/>
  <c r="AL19" i="22"/>
  <c r="BE19" i="22"/>
  <c r="BF19" i="22" s="1"/>
  <c r="AN16" i="22"/>
  <c r="BE15" i="22"/>
  <c r="BF15" i="22" s="1"/>
  <c r="AO13" i="22"/>
  <c r="BE13" i="22"/>
  <c r="BF13" i="22" s="1"/>
  <c r="AL13" i="22"/>
  <c r="AN15" i="22"/>
  <c r="AE20" i="22"/>
  <c r="BE20" i="22"/>
  <c r="BF20" i="22" s="1"/>
  <c r="AL20" i="22"/>
  <c r="AO18" i="22"/>
  <c r="AL14" i="22"/>
  <c r="BE14" i="22"/>
  <c r="BF14" i="22" s="1"/>
  <c r="AO24" i="22"/>
  <c r="AM12" i="22"/>
  <c r="Y25" i="22"/>
  <c r="AI25" i="22" s="1"/>
  <c r="Y10" i="22"/>
  <c r="AI10" i="22" s="1"/>
  <c r="Y22" i="22"/>
  <c r="AI22" i="22" s="1"/>
  <c r="Y17" i="22"/>
  <c r="AF17" i="22" s="1"/>
  <c r="AT17" i="22" s="1"/>
  <c r="Y12" i="22"/>
  <c r="AI12" i="22" s="1"/>
  <c r="Y27" i="22"/>
  <c r="AI27" i="22" s="1"/>
  <c r="Y19" i="22"/>
  <c r="AI19" i="22" s="1"/>
  <c r="Y14" i="22"/>
  <c r="AI14" i="22" s="1"/>
  <c r="Y24" i="22"/>
  <c r="AI24" i="22" s="1"/>
  <c r="Y26" i="22"/>
  <c r="AI26" i="22" s="1"/>
  <c r="Y21" i="22"/>
  <c r="AJ21" i="22" s="1"/>
  <c r="AW21" i="22" s="1"/>
  <c r="BC21" i="22" s="1"/>
  <c r="Y18" i="22"/>
  <c r="AH18" i="22" s="1"/>
  <c r="Y16" i="22"/>
  <c r="AG16" i="22" s="1"/>
  <c r="AU16" i="22" s="1"/>
  <c r="BA16" i="22" s="1"/>
  <c r="Y11" i="22"/>
  <c r="AE11" i="22" s="1"/>
  <c r="Y23" i="22"/>
  <c r="AI23" i="22" s="1"/>
  <c r="Y13" i="22"/>
  <c r="AI13" i="22" s="1"/>
  <c r="Y8" i="22"/>
  <c r="Y28" i="22"/>
  <c r="AI28" i="22" s="1"/>
  <c r="Y15" i="22"/>
  <c r="AI15" i="22" s="1"/>
  <c r="Y20" i="22"/>
  <c r="AI20" i="22" s="1"/>
  <c r="Y9" i="22"/>
  <c r="AN27" i="22"/>
  <c r="AN11" i="22"/>
  <c r="AL26" i="22"/>
  <c r="BE26" i="22"/>
  <c r="BF26" i="22" s="1"/>
  <c r="AC34" i="22"/>
  <c r="AN28" i="22"/>
  <c r="AO11" i="22"/>
  <c r="AG23" i="22"/>
  <c r="AU23" i="22" s="1"/>
  <c r="BA23" i="22" s="1"/>
  <c r="AM23" i="22"/>
  <c r="AF28" i="22"/>
  <c r="AT28" i="22" s="1"/>
  <c r="AZ28" i="22" s="1"/>
  <c r="BE25" i="22"/>
  <c r="BF25" i="22" s="1"/>
  <c r="AL25" i="22"/>
  <c r="AL17" i="22"/>
  <c r="BE17" i="22"/>
  <c r="BF17" i="22" s="1"/>
  <c r="AN17" i="22"/>
  <c r="AF10" i="22"/>
  <c r="AO10" i="22"/>
  <c r="AO27" i="22"/>
  <c r="AM25" i="22"/>
  <c r="AF20" i="22"/>
  <c r="AT20" i="22" s="1"/>
  <c r="AZ20" i="22" s="1"/>
  <c r="AO16" i="22"/>
  <c r="AO15" i="22"/>
  <c r="BE10" i="22"/>
  <c r="BF10" i="22" s="1"/>
  <c r="AM18" i="22"/>
  <c r="AL18" i="22"/>
  <c r="BE18" i="22"/>
  <c r="BF18" i="22" s="1"/>
  <c r="AN25" i="22"/>
  <c r="AM27" i="22"/>
  <c r="AN14" i="22"/>
  <c r="AR8" i="22"/>
  <c r="AN23" i="22"/>
  <c r="AN19" i="22"/>
  <c r="X26" i="21"/>
  <c r="AD26" i="21" s="1"/>
  <c r="X12" i="21"/>
  <c r="AD12" i="21" s="1"/>
  <c r="X21" i="21"/>
  <c r="AD21" i="21" s="1"/>
  <c r="V5" i="21"/>
  <c r="X5" i="21"/>
  <c r="V9" i="21"/>
  <c r="X18" i="21"/>
  <c r="AD18" i="21" s="1"/>
  <c r="B35" i="21"/>
  <c r="X9" i="21"/>
  <c r="AD9" i="21" s="1"/>
  <c r="T11" i="21"/>
  <c r="X15" i="21"/>
  <c r="AD15" i="21" s="1"/>
  <c r="X7" i="21"/>
  <c r="X11" i="21"/>
  <c r="AD11" i="21" s="1"/>
  <c r="X13" i="21"/>
  <c r="AD13" i="21" s="1"/>
  <c r="AC17" i="21"/>
  <c r="V7" i="19"/>
  <c r="X16" i="19"/>
  <c r="AD16" i="19" s="1"/>
  <c r="U5" i="19"/>
  <c r="D10" i="19"/>
  <c r="U6" i="19"/>
  <c r="D13" i="19"/>
  <c r="Z24" i="19"/>
  <c r="U7" i="18"/>
  <c r="D10" i="18"/>
  <c r="Z17" i="18"/>
  <c r="X15" i="18"/>
  <c r="AD15" i="18" s="1"/>
  <c r="X13" i="18"/>
  <c r="AD13" i="18" s="1"/>
  <c r="Z13" i="18"/>
  <c r="V6" i="18"/>
  <c r="X5" i="18"/>
  <c r="AQ9" i="18" s="1"/>
  <c r="X9" i="18"/>
  <c r="AD9" i="18" s="1"/>
  <c r="X11" i="18"/>
  <c r="AD11" i="18" s="1"/>
  <c r="X7" i="18"/>
  <c r="X14" i="18"/>
  <c r="AD14" i="18" s="1"/>
  <c r="X21" i="18"/>
  <c r="AD21" i="18" s="1"/>
  <c r="X10" i="18"/>
  <c r="AD10" i="18" s="1"/>
  <c r="X12" i="18"/>
  <c r="AD12" i="18" s="1"/>
  <c r="Z14" i="18"/>
  <c r="X18" i="18"/>
  <c r="AD18" i="18" s="1"/>
  <c r="Z21" i="18"/>
  <c r="U26" i="18"/>
  <c r="X6" i="18"/>
  <c r="X8" i="18"/>
  <c r="AD8" i="18" s="1"/>
  <c r="X28" i="18"/>
  <c r="AD28" i="18" s="1"/>
  <c r="Z25" i="18"/>
  <c r="Z19" i="18"/>
  <c r="W13" i="18"/>
  <c r="V8" i="18"/>
  <c r="T11" i="18"/>
  <c r="W15" i="18"/>
  <c r="D17" i="18"/>
  <c r="T21" i="18"/>
  <c r="V25" i="18"/>
  <c r="Z27" i="18"/>
  <c r="U10" i="18"/>
  <c r="U22" i="18"/>
  <c r="U11" i="18"/>
  <c r="U23" i="18"/>
  <c r="U24" i="18"/>
  <c r="W21" i="18"/>
  <c r="T23" i="18"/>
  <c r="T14" i="18"/>
  <c r="V23" i="18"/>
  <c r="T17" i="18"/>
  <c r="U12" i="18"/>
  <c r="V7" i="18"/>
  <c r="T10" i="18"/>
  <c r="W14" i="18"/>
  <c r="T18" i="18"/>
  <c r="V17" i="18"/>
  <c r="U13" i="18"/>
  <c r="U25" i="18"/>
  <c r="V26" i="18"/>
  <c r="W28" i="18"/>
  <c r="X17" i="18"/>
  <c r="AD17" i="18" s="1"/>
  <c r="U15" i="18"/>
  <c r="U27" i="18"/>
  <c r="U28" i="18"/>
  <c r="W11" i="18"/>
  <c r="W10" i="18"/>
  <c r="T6" i="18"/>
  <c r="V16" i="18"/>
  <c r="W20" i="18"/>
  <c r="V24" i="18"/>
  <c r="U17" i="18"/>
  <c r="X16" i="18"/>
  <c r="AD16" i="18" s="1"/>
  <c r="Z20" i="18"/>
  <c r="T22" i="18"/>
  <c r="U18" i="18"/>
  <c r="U14" i="18"/>
  <c r="T13" i="18"/>
  <c r="V9" i="18"/>
  <c r="T16" i="18"/>
  <c r="V20" i="18"/>
  <c r="W26" i="18"/>
  <c r="U16" i="18"/>
  <c r="W9" i="18"/>
  <c r="T5" i="18"/>
  <c r="T8" i="18"/>
  <c r="T12" i="18"/>
  <c r="T19" i="18"/>
  <c r="V22" i="18"/>
  <c r="U19" i="18"/>
  <c r="V27" i="18"/>
  <c r="U8" i="18"/>
  <c r="AQ8" i="18" s="1"/>
  <c r="U20" i="18"/>
  <c r="W18" i="18"/>
  <c r="W17" i="18"/>
  <c r="T9" i="18"/>
  <c r="W12" i="18"/>
  <c r="V19" i="18"/>
  <c r="W8" i="18"/>
  <c r="T15" i="18"/>
  <c r="X19" i="18"/>
  <c r="AD19" i="18" s="1"/>
  <c r="U9" i="18"/>
  <c r="W28" i="21"/>
  <c r="V15" i="21"/>
  <c r="T6" i="21"/>
  <c r="W7" i="21"/>
  <c r="W9" i="21"/>
  <c r="W12" i="21"/>
  <c r="W15" i="21"/>
  <c r="T16" i="21"/>
  <c r="AQ16" i="21" s="1"/>
  <c r="W18" i="21"/>
  <c r="T19" i="21"/>
  <c r="AQ19" i="21" s="1"/>
  <c r="Z21" i="21"/>
  <c r="V22" i="21"/>
  <c r="W25" i="21"/>
  <c r="X28" i="21"/>
  <c r="AD28" i="21" s="1"/>
  <c r="D31" i="21"/>
  <c r="V12" i="21"/>
  <c r="T10" i="21"/>
  <c r="T13" i="21"/>
  <c r="AQ13" i="21" s="1"/>
  <c r="U16" i="21"/>
  <c r="U19" i="21"/>
  <c r="W22" i="21"/>
  <c r="X25" i="21"/>
  <c r="AD25" i="21" s="1"/>
  <c r="T26" i="21"/>
  <c r="AQ26" i="21" s="1"/>
  <c r="AP26" i="21" s="1"/>
  <c r="D32" i="21"/>
  <c r="U22" i="21"/>
  <c r="U10" i="21"/>
  <c r="AQ10" i="21" s="1"/>
  <c r="U13" i="21"/>
  <c r="V16" i="21"/>
  <c r="D17" i="21"/>
  <c r="V19" i="21"/>
  <c r="X22" i="21"/>
  <c r="AD22" i="21" s="1"/>
  <c r="T23" i="21"/>
  <c r="AQ23" i="21" s="1"/>
  <c r="AP23" i="21" s="1"/>
  <c r="U26" i="21"/>
  <c r="Z28" i="21"/>
  <c r="V18" i="21"/>
  <c r="V25" i="21"/>
  <c r="T5" i="21"/>
  <c r="W6" i="21"/>
  <c r="V10" i="21"/>
  <c r="V13" i="21"/>
  <c r="Z15" i="21"/>
  <c r="W16" i="21"/>
  <c r="Z18" i="21"/>
  <c r="W19" i="21"/>
  <c r="T20" i="21"/>
  <c r="AQ20" i="21" s="1"/>
  <c r="U23" i="21"/>
  <c r="Z25" i="21"/>
  <c r="V26" i="21"/>
  <c r="W10" i="21"/>
  <c r="W13" i="21"/>
  <c r="X16" i="21"/>
  <c r="AD16" i="21" s="1"/>
  <c r="T17" i="21"/>
  <c r="AQ17" i="21" s="1"/>
  <c r="X19" i="21"/>
  <c r="AD19" i="21" s="1"/>
  <c r="U20" i="21"/>
  <c r="Z22" i="21"/>
  <c r="V23" i="21"/>
  <c r="W26" i="21"/>
  <c r="T27" i="21"/>
  <c r="AQ27" i="21" s="1"/>
  <c r="W23" i="21"/>
  <c r="T8" i="21"/>
  <c r="U11" i="21"/>
  <c r="AQ11" i="21" s="1"/>
  <c r="U14" i="21"/>
  <c r="Z16" i="21"/>
  <c r="V17" i="21"/>
  <c r="Z19" i="21"/>
  <c r="W20" i="21"/>
  <c r="T21" i="21"/>
  <c r="X23" i="21"/>
  <c r="AD23" i="21" s="1"/>
  <c r="U24" i="21"/>
  <c r="V27" i="21"/>
  <c r="T14" i="21"/>
  <c r="AQ14" i="21" s="1"/>
  <c r="U17" i="21"/>
  <c r="U8" i="21"/>
  <c r="V11" i="21"/>
  <c r="AL11" i="21" s="1"/>
  <c r="BG11" i="21" s="1"/>
  <c r="V14" i="21"/>
  <c r="W17" i="21"/>
  <c r="X20" i="21"/>
  <c r="AD20" i="21" s="1"/>
  <c r="U21" i="21"/>
  <c r="V24" i="21"/>
  <c r="Z26" i="21"/>
  <c r="W27" i="21"/>
  <c r="V20" i="21"/>
  <c r="T24" i="21"/>
  <c r="AQ24" i="21" s="1"/>
  <c r="V8" i="21"/>
  <c r="W11" i="21"/>
  <c r="W14" i="21"/>
  <c r="X17" i="21"/>
  <c r="AD17" i="21" s="1"/>
  <c r="V21" i="21"/>
  <c r="Z23" i="21"/>
  <c r="W24" i="21"/>
  <c r="X27" i="21"/>
  <c r="AD27" i="21" s="1"/>
  <c r="T28" i="21"/>
  <c r="U27" i="21"/>
  <c r="T7" i="21"/>
  <c r="W8" i="21"/>
  <c r="AQ8" i="21" s="1"/>
  <c r="T9" i="21"/>
  <c r="T12" i="21"/>
  <c r="AQ12" i="21" s="1"/>
  <c r="X14" i="21"/>
  <c r="AD14" i="21" s="1"/>
  <c r="T15" i="21"/>
  <c r="T18" i="21"/>
  <c r="AQ18" i="21" s="1"/>
  <c r="AP18" i="21" s="1"/>
  <c r="Z20" i="21"/>
  <c r="W21" i="21"/>
  <c r="T25" i="21"/>
  <c r="AQ25" i="21" s="1"/>
  <c r="U28" i="21"/>
  <c r="U9" i="21"/>
  <c r="U12" i="21"/>
  <c r="U15" i="21"/>
  <c r="AQ15" i="21" s="1"/>
  <c r="U18" i="21"/>
  <c r="T22" i="21"/>
  <c r="AQ22" i="21" s="1"/>
  <c r="U25" i="21"/>
  <c r="Q10" i="20"/>
  <c r="O10" i="20"/>
  <c r="T4" i="20"/>
  <c r="T8" i="20"/>
  <c r="T5" i="20"/>
  <c r="T10" i="20" s="1"/>
  <c r="W10" i="19"/>
  <c r="W5" i="19"/>
  <c r="W6" i="19"/>
  <c r="W7" i="19"/>
  <c r="V28" i="19"/>
  <c r="U25" i="19"/>
  <c r="T22" i="19"/>
  <c r="U18" i="19"/>
  <c r="U15" i="19"/>
  <c r="U12" i="19"/>
  <c r="U9" i="19"/>
  <c r="U28" i="19"/>
  <c r="T25" i="19"/>
  <c r="W21" i="19"/>
  <c r="T18" i="19"/>
  <c r="T15" i="19"/>
  <c r="T12" i="19"/>
  <c r="T9" i="19"/>
  <c r="W8" i="19"/>
  <c r="T7" i="19"/>
  <c r="W24" i="19"/>
  <c r="V21" i="19"/>
  <c r="T28" i="19"/>
  <c r="W27" i="19"/>
  <c r="V24" i="19"/>
  <c r="U21" i="19"/>
  <c r="W17" i="19"/>
  <c r="V14" i="19"/>
  <c r="V11" i="19"/>
  <c r="U8" i="19"/>
  <c r="V27" i="19"/>
  <c r="U24" i="19"/>
  <c r="T21" i="19"/>
  <c r="W20" i="19"/>
  <c r="V17" i="19"/>
  <c r="U14" i="19"/>
  <c r="U11" i="19"/>
  <c r="T8" i="19"/>
  <c r="T27" i="19"/>
  <c r="W26" i="19"/>
  <c r="U27" i="19"/>
  <c r="T24" i="19"/>
  <c r="W23" i="19"/>
  <c r="V20" i="19"/>
  <c r="U17" i="19"/>
  <c r="T14" i="19"/>
  <c r="T11" i="19"/>
  <c r="V23" i="19"/>
  <c r="V26" i="19"/>
  <c r="U23" i="19"/>
  <c r="T20" i="19"/>
  <c r="W19" i="19"/>
  <c r="W16" i="19"/>
  <c r="V13" i="19"/>
  <c r="V10" i="19"/>
  <c r="T5" i="19"/>
  <c r="U26" i="19"/>
  <c r="T23" i="19"/>
  <c r="V19" i="19"/>
  <c r="V16" i="19"/>
  <c r="U13" i="19"/>
  <c r="U10" i="19"/>
  <c r="V25" i="19"/>
  <c r="U22" i="19"/>
  <c r="T26" i="19"/>
  <c r="W22" i="19"/>
  <c r="U19" i="19"/>
  <c r="U16" i="19"/>
  <c r="T13" i="19"/>
  <c r="T10" i="19"/>
  <c r="W25" i="19"/>
  <c r="V22" i="19"/>
  <c r="T19" i="19"/>
  <c r="W18" i="19"/>
  <c r="T16" i="19"/>
  <c r="W15" i="19"/>
  <c r="W12" i="19"/>
  <c r="W9" i="19"/>
  <c r="T6" i="19"/>
  <c r="W28" i="19"/>
  <c r="U20" i="19"/>
  <c r="W11" i="19"/>
  <c r="M40" i="19"/>
  <c r="V12" i="19"/>
  <c r="W13" i="19"/>
  <c r="M39" i="19"/>
  <c r="T17" i="19"/>
  <c r="Z21" i="19"/>
  <c r="X28" i="19"/>
  <c r="AD28" i="19" s="1"/>
  <c r="D31" i="19"/>
  <c r="X12" i="19"/>
  <c r="AD12" i="19" s="1"/>
  <c r="X15" i="19"/>
  <c r="AD15" i="19" s="1"/>
  <c r="X18" i="19"/>
  <c r="AD18" i="19" s="1"/>
  <c r="X25" i="19"/>
  <c r="AD25" i="19" s="1"/>
  <c r="M42" i="19"/>
  <c r="D32" i="19"/>
  <c r="D17" i="19"/>
  <c r="X22" i="19"/>
  <c r="AD22" i="19" s="1"/>
  <c r="Z28" i="19"/>
  <c r="Z12" i="19"/>
  <c r="Z15" i="19"/>
  <c r="Z18" i="19"/>
  <c r="Z25" i="19"/>
  <c r="X26" i="19"/>
  <c r="AD26" i="19" s="1"/>
  <c r="Z16" i="19"/>
  <c r="Z19" i="19"/>
  <c r="X23" i="19"/>
  <c r="AD23" i="19" s="1"/>
  <c r="X20" i="19"/>
  <c r="AD20" i="19" s="1"/>
  <c r="Z26" i="19"/>
  <c r="X27" i="19"/>
  <c r="AD27" i="19" s="1"/>
  <c r="X14" i="19"/>
  <c r="AD14" i="19" s="1"/>
  <c r="Z20" i="19"/>
  <c r="X24" i="19"/>
  <c r="AD24" i="19" s="1"/>
  <c r="Z17" i="19"/>
  <c r="M38" i="18"/>
  <c r="AN9" i="18"/>
  <c r="BE9" i="18"/>
  <c r="BF9" i="18" s="1"/>
  <c r="W5" i="18"/>
  <c r="AC13" i="18"/>
  <c r="M39" i="18" s="1"/>
  <c r="AC15" i="18"/>
  <c r="AC14" i="18"/>
  <c r="AC21" i="18"/>
  <c r="W7" i="18"/>
  <c r="AM9" i="18"/>
  <c r="B34" i="18"/>
  <c r="B35" i="18" s="1"/>
  <c r="D32" i="18"/>
  <c r="D31" i="18"/>
  <c r="Y28" i="18"/>
  <c r="Y27" i="18"/>
  <c r="Y25" i="18"/>
  <c r="Y21" i="18"/>
  <c r="Y26" i="18"/>
  <c r="Y20" i="18"/>
  <c r="Y8" i="18"/>
  <c r="AC18" i="18"/>
  <c r="M40" i="18" s="1"/>
  <c r="Y22" i="18"/>
  <c r="Y18" i="18"/>
  <c r="Y16" i="18"/>
  <c r="Y24" i="18"/>
  <c r="AC28" i="18"/>
  <c r="M42" i="18" s="1"/>
  <c r="T26" i="18"/>
  <c r="T25" i="18"/>
  <c r="T24" i="18"/>
  <c r="W23" i="18"/>
  <c r="W22" i="18"/>
  <c r="T28" i="18"/>
  <c r="W27" i="18"/>
  <c r="W24" i="18"/>
  <c r="T20" i="18"/>
  <c r="V10" i="18"/>
  <c r="V11" i="18"/>
  <c r="V12" i="18"/>
  <c r="V13" i="18"/>
  <c r="X26" i="18"/>
  <c r="AD26" i="18" s="1"/>
  <c r="X25" i="18"/>
  <c r="AD25" i="18" s="1"/>
  <c r="X24" i="18"/>
  <c r="AD24" i="18" s="1"/>
  <c r="X20" i="18"/>
  <c r="AD20" i="18" s="1"/>
  <c r="V14" i="18"/>
  <c r="Z28" i="18"/>
  <c r="Z26" i="18"/>
  <c r="Z23" i="18"/>
  <c r="Z22" i="18"/>
  <c r="V15" i="18"/>
  <c r="Z15" i="18"/>
  <c r="W16" i="18"/>
  <c r="V18" i="18"/>
  <c r="Z18" i="18"/>
  <c r="W19" i="18"/>
  <c r="V21" i="18"/>
  <c r="X22" i="18"/>
  <c r="AD22" i="18" s="1"/>
  <c r="M41" i="18"/>
  <c r="X23" i="18"/>
  <c r="AD23" i="18" s="1"/>
  <c r="Z24" i="18"/>
  <c r="W25" i="18"/>
  <c r="T27" i="18"/>
  <c r="V28" i="18"/>
  <c r="C20" i="17"/>
  <c r="C19" i="17"/>
  <c r="T7" i="17" s="1"/>
  <c r="C18" i="17"/>
  <c r="C17" i="17"/>
  <c r="C16" i="17"/>
  <c r="C15" i="17"/>
  <c r="I10" i="17"/>
  <c r="F10" i="17"/>
  <c r="Q9" i="17"/>
  <c r="O9" i="17"/>
  <c r="Q8" i="17"/>
  <c r="O8" i="17"/>
  <c r="Q7" i="17"/>
  <c r="O7" i="17"/>
  <c r="Q6" i="17"/>
  <c r="O6" i="17"/>
  <c r="O10" i="17" s="1"/>
  <c r="Q5" i="17"/>
  <c r="O5" i="17"/>
  <c r="Q4" i="17"/>
  <c r="O4" i="17"/>
  <c r="Q3" i="17"/>
  <c r="O3" i="17"/>
  <c r="C37" i="16"/>
  <c r="D30" i="16"/>
  <c r="D29" i="16"/>
  <c r="AB28" i="16"/>
  <c r="AA28" i="16"/>
  <c r="S28" i="16"/>
  <c r="D28" i="16"/>
  <c r="AB27" i="16"/>
  <c r="AA27" i="16"/>
  <c r="S27" i="16"/>
  <c r="AB26" i="16"/>
  <c r="AA26" i="16"/>
  <c r="S26" i="16"/>
  <c r="AB25" i="16"/>
  <c r="AA25" i="16"/>
  <c r="S25" i="16"/>
  <c r="C25" i="16"/>
  <c r="C26" i="16" s="1"/>
  <c r="AB24" i="16"/>
  <c r="AA24" i="16"/>
  <c r="S24" i="16"/>
  <c r="AB23" i="16"/>
  <c r="AA23" i="16"/>
  <c r="S23" i="16"/>
  <c r="AB22" i="16"/>
  <c r="AA22" i="16"/>
  <c r="S22" i="16"/>
  <c r="C22" i="16"/>
  <c r="C23" i="16" s="1"/>
  <c r="AB21" i="16"/>
  <c r="AA21" i="16"/>
  <c r="S21" i="16"/>
  <c r="AB20" i="16"/>
  <c r="AA20" i="16"/>
  <c r="S20" i="16"/>
  <c r="AB19" i="16"/>
  <c r="AA19" i="16"/>
  <c r="X19" i="16"/>
  <c r="AD19" i="16" s="1"/>
  <c r="S19" i="16"/>
  <c r="AB18" i="16"/>
  <c r="AA18" i="16"/>
  <c r="S18" i="16"/>
  <c r="AB17" i="16"/>
  <c r="AA17" i="16"/>
  <c r="S17" i="16"/>
  <c r="AC17" i="16" s="1"/>
  <c r="AB16" i="16"/>
  <c r="AA16" i="16"/>
  <c r="S16" i="16"/>
  <c r="AB15" i="16"/>
  <c r="AA15" i="16"/>
  <c r="S15" i="16"/>
  <c r="D15" i="16"/>
  <c r="Z6" i="16" s="1"/>
  <c r="AB14" i="16"/>
  <c r="AA14" i="16"/>
  <c r="S14" i="16"/>
  <c r="D14" i="16"/>
  <c r="X24" i="16" s="1"/>
  <c r="AD24" i="16" s="1"/>
  <c r="AB13" i="16"/>
  <c r="AA13" i="16"/>
  <c r="S13" i="16"/>
  <c r="AB12" i="16"/>
  <c r="AA12" i="16"/>
  <c r="S12" i="16"/>
  <c r="D12" i="16"/>
  <c r="V14" i="16" s="1"/>
  <c r="AB11" i="16"/>
  <c r="AA11" i="16"/>
  <c r="S11" i="16"/>
  <c r="D11" i="16"/>
  <c r="U28" i="16" s="1"/>
  <c r="AB10" i="16"/>
  <c r="AA10" i="16"/>
  <c r="Z10" i="16"/>
  <c r="S10" i="16"/>
  <c r="AB9" i="16"/>
  <c r="AA9" i="16"/>
  <c r="X9" i="16"/>
  <c r="AD9" i="16" s="1"/>
  <c r="S9" i="16"/>
  <c r="AB8" i="16"/>
  <c r="AA8" i="16"/>
  <c r="Z8" i="16"/>
  <c r="X8" i="16"/>
  <c r="S8" i="16"/>
  <c r="AB7" i="16"/>
  <c r="AA7" i="16"/>
  <c r="X7" i="16"/>
  <c r="S7" i="16"/>
  <c r="AB6" i="16"/>
  <c r="AA6" i="16"/>
  <c r="X6" i="16"/>
  <c r="S6" i="16"/>
  <c r="AB5" i="16"/>
  <c r="AA5" i="16"/>
  <c r="X5" i="16"/>
  <c r="S5" i="16"/>
  <c r="AQ8" i="24" l="1"/>
  <c r="AO8" i="24"/>
  <c r="AJ8" i="24"/>
  <c r="AW8" i="24" s="1"/>
  <c r="BC8" i="24" s="1"/>
  <c r="AJ15" i="24"/>
  <c r="AW15" i="24" s="1"/>
  <c r="BC15" i="24" s="1"/>
  <c r="AF28" i="24"/>
  <c r="AT28" i="24" s="1"/>
  <c r="AZ28" i="24" s="1"/>
  <c r="AJ24" i="24"/>
  <c r="AW24" i="24" s="1"/>
  <c r="BC24" i="24" s="1"/>
  <c r="AO23" i="24"/>
  <c r="AO22" i="24"/>
  <c r="AO20" i="24"/>
  <c r="AF21" i="24"/>
  <c r="AT21" i="24" s="1"/>
  <c r="AZ21" i="24" s="1"/>
  <c r="AO12" i="24"/>
  <c r="AF10" i="24"/>
  <c r="AT10" i="24" s="1"/>
  <c r="AZ10" i="24" s="1"/>
  <c r="AO13" i="24"/>
  <c r="AF16" i="24"/>
  <c r="AT16" i="24" s="1"/>
  <c r="AZ16" i="24" s="1"/>
  <c r="AF9" i="24"/>
  <c r="AT9" i="24" s="1"/>
  <c r="AZ9" i="24" s="1"/>
  <c r="AF17" i="24"/>
  <c r="AT17" i="24" s="1"/>
  <c r="AF18" i="24"/>
  <c r="AT18" i="24" s="1"/>
  <c r="AZ18" i="24" s="1"/>
  <c r="AI11" i="24"/>
  <c r="AI22" i="24"/>
  <c r="AF14" i="24"/>
  <c r="AT14" i="24" s="1"/>
  <c r="AZ14" i="24" s="1"/>
  <c r="AI23" i="24"/>
  <c r="AJ23" i="24"/>
  <c r="AW23" i="24" s="1"/>
  <c r="BC23" i="24" s="1"/>
  <c r="AI8" i="24"/>
  <c r="AI27" i="24"/>
  <c r="AF11" i="24"/>
  <c r="AT11" i="24" s="1"/>
  <c r="AZ11" i="24" s="1"/>
  <c r="AL24" i="24"/>
  <c r="BE24" i="24"/>
  <c r="BF24" i="24" s="1"/>
  <c r="AE24" i="24"/>
  <c r="AQ24" i="24"/>
  <c r="AK24" i="24"/>
  <c r="AX24" i="24" s="1"/>
  <c r="BD24" i="24" s="1"/>
  <c r="AF12" i="24"/>
  <c r="AT12" i="24" s="1"/>
  <c r="AZ12" i="24" s="1"/>
  <c r="BE25" i="24"/>
  <c r="BF25" i="24" s="1"/>
  <c r="AE25" i="24"/>
  <c r="AL25" i="24"/>
  <c r="AK25" i="24"/>
  <c r="AX25" i="24" s="1"/>
  <c r="BD25" i="24" s="1"/>
  <c r="AQ25" i="24"/>
  <c r="AG25" i="24"/>
  <c r="AU25" i="24" s="1"/>
  <c r="BA25" i="24" s="1"/>
  <c r="AM25" i="24"/>
  <c r="AG28" i="24"/>
  <c r="AU28" i="24" s="1"/>
  <c r="BA28" i="24" s="1"/>
  <c r="AM28" i="24"/>
  <c r="AJ9" i="24"/>
  <c r="AW9" i="24" s="1"/>
  <c r="BC9" i="24" s="1"/>
  <c r="AJ12" i="24"/>
  <c r="AW12" i="24" s="1"/>
  <c r="BC12" i="24" s="1"/>
  <c r="AI13" i="24"/>
  <c r="AI17" i="24"/>
  <c r="AH13" i="24"/>
  <c r="AN13" i="24"/>
  <c r="AM26" i="24"/>
  <c r="AG26" i="24"/>
  <c r="AL19" i="24"/>
  <c r="AK19" i="24"/>
  <c r="AX19" i="24" s="1"/>
  <c r="BD19" i="24" s="1"/>
  <c r="BE19" i="24"/>
  <c r="BF19" i="24" s="1"/>
  <c r="AE19" i="24"/>
  <c r="AQ19" i="24"/>
  <c r="AO19" i="24"/>
  <c r="AJ19" i="24"/>
  <c r="AW19" i="24" s="1"/>
  <c r="BC19" i="24" s="1"/>
  <c r="AN14" i="24"/>
  <c r="AH14" i="24"/>
  <c r="AV14" i="24" s="1"/>
  <c r="BB14" i="24" s="1"/>
  <c r="AN27" i="24"/>
  <c r="AH27" i="24"/>
  <c r="AV27" i="24" s="1"/>
  <c r="BB27" i="24" s="1"/>
  <c r="BE28" i="24"/>
  <c r="BF28" i="24" s="1"/>
  <c r="AE28" i="24"/>
  <c r="AL28" i="24"/>
  <c r="AK28" i="24"/>
  <c r="AX28" i="24" s="1"/>
  <c r="BD28" i="24" s="1"/>
  <c r="AQ28" i="24"/>
  <c r="AH10" i="24"/>
  <c r="AN10" i="24"/>
  <c r="AO9" i="24"/>
  <c r="AH12" i="24"/>
  <c r="AV12" i="24" s="1"/>
  <c r="BB12" i="24" s="1"/>
  <c r="AN12" i="24"/>
  <c r="AJ18" i="24"/>
  <c r="AJ13" i="24"/>
  <c r="AO18" i="24"/>
  <c r="AI18" i="24"/>
  <c r="AJ28" i="24"/>
  <c r="AW28" i="24" s="1"/>
  <c r="BC28" i="24" s="1"/>
  <c r="AH23" i="24"/>
  <c r="AV23" i="24" s="1"/>
  <c r="BB23" i="24" s="1"/>
  <c r="AN23" i="24"/>
  <c r="AN16" i="24"/>
  <c r="AH16" i="24"/>
  <c r="AV16" i="24" s="1"/>
  <c r="BB16" i="24" s="1"/>
  <c r="AL12" i="24"/>
  <c r="AK12" i="24"/>
  <c r="AX12" i="24" s="1"/>
  <c r="BD12" i="24" s="1"/>
  <c r="BE12" i="24"/>
  <c r="BF12" i="24" s="1"/>
  <c r="AE12" i="24"/>
  <c r="AQ12" i="24"/>
  <c r="AM27" i="24"/>
  <c r="AG27" i="24"/>
  <c r="AU27" i="24" s="1"/>
  <c r="BA27" i="24" s="1"/>
  <c r="AH17" i="24"/>
  <c r="AV17" i="24" s="1"/>
  <c r="AN17" i="24"/>
  <c r="AG20" i="24"/>
  <c r="AU20" i="24" s="1"/>
  <c r="BA20" i="24" s="1"/>
  <c r="AM20" i="24"/>
  <c r="AG13" i="24"/>
  <c r="AM13" i="24"/>
  <c r="AJ22" i="24"/>
  <c r="AN11" i="24"/>
  <c r="AH11" i="24"/>
  <c r="AV11" i="24" s="1"/>
  <c r="BB11" i="24" s="1"/>
  <c r="AG8" i="24"/>
  <c r="AU8" i="24" s="1"/>
  <c r="BA8" i="24" s="1"/>
  <c r="AM8" i="24"/>
  <c r="AI16" i="24"/>
  <c r="AE11" i="24"/>
  <c r="AO11" i="24"/>
  <c r="AL11" i="24"/>
  <c r="BE11" i="24"/>
  <c r="BF11" i="24" s="1"/>
  <c r="AK11" i="24"/>
  <c r="AX11" i="24" s="1"/>
  <c r="BD11" i="24" s="1"/>
  <c r="AJ11" i="24"/>
  <c r="AW11" i="24" s="1"/>
  <c r="BC11" i="24" s="1"/>
  <c r="AQ11" i="24"/>
  <c r="AO17" i="24"/>
  <c r="AJ16" i="24"/>
  <c r="AW16" i="24" s="1"/>
  <c r="BC16" i="24" s="1"/>
  <c r="AI21" i="24"/>
  <c r="AO28" i="24"/>
  <c r="AF26" i="24"/>
  <c r="AN18" i="24"/>
  <c r="AH18" i="24"/>
  <c r="AM14" i="24"/>
  <c r="AG14" i="24"/>
  <c r="AU14" i="24" s="1"/>
  <c r="BA14" i="24" s="1"/>
  <c r="BE20" i="24"/>
  <c r="BF20" i="24" s="1"/>
  <c r="AE20" i="24"/>
  <c r="AL20" i="24"/>
  <c r="AK20" i="24"/>
  <c r="AX20" i="24" s="1"/>
  <c r="BD20" i="24" s="1"/>
  <c r="AQ20" i="24"/>
  <c r="BE23" i="24"/>
  <c r="BF23" i="24" s="1"/>
  <c r="AE23" i="24"/>
  <c r="AL23" i="24"/>
  <c r="AK23" i="24"/>
  <c r="AX23" i="24" s="1"/>
  <c r="BD23" i="24" s="1"/>
  <c r="AQ23" i="24"/>
  <c r="AE16" i="24"/>
  <c r="AL16" i="24"/>
  <c r="BE16" i="24"/>
  <c r="BF16" i="24" s="1"/>
  <c r="AK16" i="24"/>
  <c r="AX16" i="24" s="1"/>
  <c r="BD16" i="24" s="1"/>
  <c r="AQ16" i="24"/>
  <c r="AJ21" i="24"/>
  <c r="AW21" i="24" s="1"/>
  <c r="BC21" i="24" s="1"/>
  <c r="AJ17" i="24"/>
  <c r="AO16" i="24"/>
  <c r="AI26" i="24"/>
  <c r="AO10" i="24"/>
  <c r="AL9" i="24"/>
  <c r="BE9" i="24"/>
  <c r="BF9" i="24" s="1"/>
  <c r="AE9" i="24"/>
  <c r="AQ9" i="24"/>
  <c r="AK9" i="24"/>
  <c r="AX9" i="24" s="1"/>
  <c r="BD9" i="24" s="1"/>
  <c r="AN21" i="24"/>
  <c r="AH21" i="24"/>
  <c r="AV21" i="24" s="1"/>
  <c r="BB21" i="24" s="1"/>
  <c r="AK17" i="24"/>
  <c r="AL17" i="24"/>
  <c r="BE17" i="24"/>
  <c r="BF17" i="24" s="1"/>
  <c r="AE17" i="24"/>
  <c r="AQ17" i="24"/>
  <c r="BE10" i="24"/>
  <c r="BF10" i="24" s="1"/>
  <c r="AE10" i="24"/>
  <c r="AL10" i="24"/>
  <c r="AK10" i="24"/>
  <c r="AQ10" i="24"/>
  <c r="AH22" i="24"/>
  <c r="AN22" i="24"/>
  <c r="AF8" i="24"/>
  <c r="AT8" i="24" s="1"/>
  <c r="AZ8" i="24" s="1"/>
  <c r="AE18" i="24"/>
  <c r="AL18" i="24"/>
  <c r="BE18" i="24"/>
  <c r="BF18" i="24" s="1"/>
  <c r="AQ18" i="24"/>
  <c r="AK18" i="24"/>
  <c r="AO21" i="24"/>
  <c r="AL27" i="24"/>
  <c r="BE27" i="24"/>
  <c r="BF27" i="24" s="1"/>
  <c r="AE27" i="24"/>
  <c r="AQ27" i="24"/>
  <c r="AK27" i="24"/>
  <c r="AX27" i="24" s="1"/>
  <c r="BD27" i="24" s="1"/>
  <c r="BE15" i="24"/>
  <c r="BF15" i="24" s="1"/>
  <c r="AE15" i="24"/>
  <c r="AL15" i="24"/>
  <c r="AK15" i="24"/>
  <c r="AX15" i="24" s="1"/>
  <c r="BD15" i="24" s="1"/>
  <c r="AQ15" i="24"/>
  <c r="AO25" i="24"/>
  <c r="AI15" i="24"/>
  <c r="AI9" i="24"/>
  <c r="AJ10" i="24"/>
  <c r="AM11" i="24"/>
  <c r="AG11" i="24"/>
  <c r="AU11" i="24" s="1"/>
  <c r="BA11" i="24" s="1"/>
  <c r="AF24" i="24"/>
  <c r="AT24" i="24" s="1"/>
  <c r="AZ24" i="24" s="1"/>
  <c r="AF19" i="24"/>
  <c r="AT19" i="24" s="1"/>
  <c r="AZ19" i="24" s="1"/>
  <c r="AM12" i="24"/>
  <c r="AG12" i="24"/>
  <c r="AU12" i="24" s="1"/>
  <c r="BA12" i="24" s="1"/>
  <c r="AF25" i="24"/>
  <c r="AT25" i="24" s="1"/>
  <c r="AZ25" i="24" s="1"/>
  <c r="AF13" i="24"/>
  <c r="AE21" i="24"/>
  <c r="AL21" i="24"/>
  <c r="BE21" i="24"/>
  <c r="BF21" i="24" s="1"/>
  <c r="AQ21" i="24"/>
  <c r="AK21" i="24"/>
  <c r="AX21" i="24" s="1"/>
  <c r="BD21" i="24" s="1"/>
  <c r="AO27" i="24"/>
  <c r="AM24" i="24"/>
  <c r="AG24" i="24"/>
  <c r="AU24" i="24" s="1"/>
  <c r="BA24" i="24" s="1"/>
  <c r="AI10" i="24"/>
  <c r="AH25" i="24"/>
  <c r="AV25" i="24" s="1"/>
  <c r="BB25" i="24" s="1"/>
  <c r="AN25" i="24"/>
  <c r="AF22" i="24"/>
  <c r="AJ25" i="24"/>
  <c r="AW25" i="24" s="1"/>
  <c r="BC25" i="24" s="1"/>
  <c r="AI20" i="24"/>
  <c r="AI24" i="24"/>
  <c r="BE8" i="24"/>
  <c r="BF8" i="24" s="1"/>
  <c r="AE8" i="24"/>
  <c r="AL8" i="24"/>
  <c r="AK8" i="24"/>
  <c r="AX8" i="24" s="1"/>
  <c r="BD8" i="24" s="1"/>
  <c r="AM16" i="24"/>
  <c r="AG16" i="24"/>
  <c r="AU16" i="24" s="1"/>
  <c r="BA16" i="24" s="1"/>
  <c r="AN26" i="24"/>
  <c r="AH26" i="24"/>
  <c r="AL22" i="24"/>
  <c r="AK22" i="24"/>
  <c r="BE22" i="24"/>
  <c r="BF22" i="24" s="1"/>
  <c r="AE22" i="24"/>
  <c r="AQ22" i="24"/>
  <c r="AM17" i="24"/>
  <c r="AG17" i="24"/>
  <c r="AG10" i="24"/>
  <c r="AM10" i="24"/>
  <c r="AH15" i="24"/>
  <c r="AV15" i="24" s="1"/>
  <c r="BB15" i="24" s="1"/>
  <c r="AN15" i="24"/>
  <c r="AG23" i="24"/>
  <c r="AU23" i="24" s="1"/>
  <c r="BA23" i="24" s="1"/>
  <c r="AM23" i="24"/>
  <c r="AJ27" i="24"/>
  <c r="AW27" i="24" s="1"/>
  <c r="BC27" i="24" s="1"/>
  <c r="BE13" i="24"/>
  <c r="BF13" i="24" s="1"/>
  <c r="AE13" i="24"/>
  <c r="AL13" i="24"/>
  <c r="AQ13" i="24"/>
  <c r="AK13" i="24"/>
  <c r="AM19" i="24"/>
  <c r="AG19" i="24"/>
  <c r="AU19" i="24" s="1"/>
  <c r="BA19" i="24" s="1"/>
  <c r="AL14" i="24"/>
  <c r="BE14" i="24"/>
  <c r="BF14" i="24" s="1"/>
  <c r="AE14" i="24"/>
  <c r="AQ14" i="24"/>
  <c r="AO14" i="24"/>
  <c r="AJ14" i="24"/>
  <c r="AW14" i="24" s="1"/>
  <c r="BC14" i="24" s="1"/>
  <c r="AK14" i="24"/>
  <c r="AX14" i="24" s="1"/>
  <c r="BD14" i="24" s="1"/>
  <c r="AI12" i="24"/>
  <c r="AI14" i="24"/>
  <c r="AM18" i="24"/>
  <c r="AG18" i="24"/>
  <c r="AN24" i="24"/>
  <c r="AH24" i="24"/>
  <c r="AV24" i="24" s="1"/>
  <c r="BB24" i="24" s="1"/>
  <c r="AN19" i="24"/>
  <c r="AH19" i="24"/>
  <c r="AV19" i="24" s="1"/>
  <c r="BB19" i="24" s="1"/>
  <c r="AF15" i="24"/>
  <c r="AT15" i="24" s="1"/>
  <c r="AZ15" i="24" s="1"/>
  <c r="AH20" i="24"/>
  <c r="AV20" i="24" s="1"/>
  <c r="BB20" i="24" s="1"/>
  <c r="AN20" i="24"/>
  <c r="AE26" i="24"/>
  <c r="AL26" i="24"/>
  <c r="BE26" i="24"/>
  <c r="BF26" i="24" s="1"/>
  <c r="AQ26" i="24"/>
  <c r="AK26" i="24"/>
  <c r="AJ26" i="24"/>
  <c r="AG15" i="24"/>
  <c r="AU15" i="24" s="1"/>
  <c r="BA15" i="24" s="1"/>
  <c r="AM15" i="24"/>
  <c r="AO24" i="24"/>
  <c r="AO15" i="24"/>
  <c r="AI25" i="24"/>
  <c r="AH9" i="24"/>
  <c r="AV9" i="24" s="1"/>
  <c r="BB9" i="24" s="1"/>
  <c r="AN9" i="24"/>
  <c r="AJ20" i="24"/>
  <c r="AW20" i="24" s="1"/>
  <c r="BC20" i="24" s="1"/>
  <c r="AI28" i="24"/>
  <c r="AI19" i="24"/>
  <c r="AH8" i="24"/>
  <c r="AV8" i="24" s="1"/>
  <c r="BB8" i="24" s="1"/>
  <c r="AN8" i="24"/>
  <c r="AM21" i="24"/>
  <c r="AG21" i="24"/>
  <c r="AU21" i="24" s="1"/>
  <c r="BA21" i="24" s="1"/>
  <c r="AM9" i="24"/>
  <c r="AG9" i="24"/>
  <c r="AU9" i="24" s="1"/>
  <c r="BA9" i="24" s="1"/>
  <c r="AF27" i="24"/>
  <c r="AT27" i="24" s="1"/>
  <c r="AZ27" i="24" s="1"/>
  <c r="AM22" i="24"/>
  <c r="AG22" i="24"/>
  <c r="AF20" i="24"/>
  <c r="AT20" i="24" s="1"/>
  <c r="AZ20" i="24" s="1"/>
  <c r="AF23" i="24"/>
  <c r="AT23" i="24" s="1"/>
  <c r="AZ23" i="24" s="1"/>
  <c r="AH28" i="24"/>
  <c r="AV28" i="24" s="1"/>
  <c r="BB28" i="24" s="1"/>
  <c r="AN28" i="24"/>
  <c r="AO26" i="24"/>
  <c r="AE27" i="22"/>
  <c r="AK27" i="22"/>
  <c r="AX27" i="22" s="1"/>
  <c r="BD27" i="22" s="1"/>
  <c r="AG27" i="22"/>
  <c r="AU27" i="22" s="1"/>
  <c r="BA27" i="22" s="1"/>
  <c r="AJ27" i="22"/>
  <c r="AW27" i="22" s="1"/>
  <c r="BC27" i="22" s="1"/>
  <c r="N42" i="22"/>
  <c r="BF37" i="22"/>
  <c r="P41" i="22"/>
  <c r="AK16" i="22"/>
  <c r="AX16" i="22" s="1"/>
  <c r="BD16" i="22" s="1"/>
  <c r="AJ16" i="22"/>
  <c r="AW16" i="22" s="1"/>
  <c r="BC16" i="22" s="1"/>
  <c r="AH15" i="22"/>
  <c r="AV15" i="22" s="1"/>
  <c r="BB15" i="22" s="1"/>
  <c r="BF34" i="22"/>
  <c r="AG12" i="22"/>
  <c r="AU12" i="22" s="1"/>
  <c r="BA12" i="22" s="1"/>
  <c r="AJ25" i="22"/>
  <c r="AW25" i="22" s="1"/>
  <c r="BC25" i="22" s="1"/>
  <c r="AE17" i="22"/>
  <c r="AK10" i="22"/>
  <c r="AX10" i="22" s="1"/>
  <c r="BD10" i="22" s="1"/>
  <c r="AJ17" i="22"/>
  <c r="AG13" i="22"/>
  <c r="AU13" i="22" s="1"/>
  <c r="BA13" i="22" s="1"/>
  <c r="AF26" i="22"/>
  <c r="AT26" i="22" s="1"/>
  <c r="AZ26" i="22" s="1"/>
  <c r="AH17" i="22"/>
  <c r="AV17" i="22" s="1"/>
  <c r="AH16" i="22"/>
  <c r="AV16" i="22" s="1"/>
  <c r="BB16" i="22" s="1"/>
  <c r="AJ13" i="22"/>
  <c r="AW13" i="22" s="1"/>
  <c r="BC13" i="22" s="1"/>
  <c r="AH12" i="22"/>
  <c r="AV12" i="22" s="1"/>
  <c r="BB12" i="22" s="1"/>
  <c r="AK13" i="22"/>
  <c r="AX13" i="22" s="1"/>
  <c r="BD13" i="22" s="1"/>
  <c r="AE13" i="22"/>
  <c r="AH25" i="22"/>
  <c r="AV25" i="22" s="1"/>
  <c r="BB25" i="22" s="1"/>
  <c r="AG25" i="22"/>
  <c r="AU25" i="22" s="1"/>
  <c r="BA25" i="22" s="1"/>
  <c r="AE21" i="22"/>
  <c r="AK12" i="22"/>
  <c r="AX12" i="22" s="1"/>
  <c r="BD12" i="22" s="1"/>
  <c r="AG18" i="22"/>
  <c r="AU18" i="22" s="1"/>
  <c r="BA18" i="22" s="1"/>
  <c r="AE22" i="22"/>
  <c r="AJ19" i="22"/>
  <c r="AW19" i="22" s="1"/>
  <c r="BC19" i="22" s="1"/>
  <c r="AF13" i="22"/>
  <c r="AT13" i="22" s="1"/>
  <c r="AZ13" i="22" s="1"/>
  <c r="AK25" i="22"/>
  <c r="AX25" i="22" s="1"/>
  <c r="BD25" i="22" s="1"/>
  <c r="AF22" i="22"/>
  <c r="AT22" i="22" s="1"/>
  <c r="AZ22" i="22" s="1"/>
  <c r="AK22" i="22"/>
  <c r="AX22" i="22" s="1"/>
  <c r="BD22" i="22" s="1"/>
  <c r="AG28" i="22"/>
  <c r="AU28" i="22" s="1"/>
  <c r="BA28" i="22" s="1"/>
  <c r="AE23" i="22"/>
  <c r="AF18" i="22"/>
  <c r="AT18" i="22" s="1"/>
  <c r="AZ18" i="22" s="1"/>
  <c r="AE10" i="22"/>
  <c r="AK23" i="22"/>
  <c r="AX23" i="22" s="1"/>
  <c r="BD23" i="22" s="1"/>
  <c r="AE28" i="22"/>
  <c r="AF23" i="22"/>
  <c r="AT23" i="22" s="1"/>
  <c r="AZ23" i="22" s="1"/>
  <c r="AJ12" i="22"/>
  <c r="AW12" i="22" s="1"/>
  <c r="BC12" i="22" s="1"/>
  <c r="AJ20" i="22"/>
  <c r="AW20" i="22" s="1"/>
  <c r="BC20" i="22" s="1"/>
  <c r="AV18" i="22"/>
  <c r="BB18" i="22" s="1"/>
  <c r="AR21" i="22"/>
  <c r="AP21" i="22"/>
  <c r="AS21" i="22" s="1"/>
  <c r="AY21" i="22" s="1"/>
  <c r="BF36" i="22"/>
  <c r="O41" i="22"/>
  <c r="AR22" i="22"/>
  <c r="AP22" i="22"/>
  <c r="AS22" i="22" s="1"/>
  <c r="AY22" i="22" s="1"/>
  <c r="P39" i="22"/>
  <c r="AR18" i="22"/>
  <c r="AP18" i="22"/>
  <c r="AS18" i="22" s="1"/>
  <c r="AY18" i="22" s="1"/>
  <c r="O40" i="22"/>
  <c r="AR17" i="22"/>
  <c r="AP17" i="22"/>
  <c r="AS17" i="22" s="1"/>
  <c r="AJ11" i="22"/>
  <c r="AW11" i="22" s="1"/>
  <c r="BC11" i="22" s="1"/>
  <c r="AK14" i="22"/>
  <c r="AX14" i="22" s="1"/>
  <c r="BD14" i="22" s="1"/>
  <c r="AF25" i="22"/>
  <c r="AT25" i="22" s="1"/>
  <c r="AZ25" i="22" s="1"/>
  <c r="AG24" i="22"/>
  <c r="AU24" i="22" s="1"/>
  <c r="BA24" i="22" s="1"/>
  <c r="AW22" i="22"/>
  <c r="BC22" i="22" s="1"/>
  <c r="AG11" i="22"/>
  <c r="AU11" i="22" s="1"/>
  <c r="BA11" i="22" s="1"/>
  <c r="AR13" i="22"/>
  <c r="AP13" i="22"/>
  <c r="AS13" i="22" s="1"/>
  <c r="AY13" i="22" s="1"/>
  <c r="O39" i="22"/>
  <c r="AI8" i="22"/>
  <c r="AG8" i="22"/>
  <c r="AU8" i="22" s="1"/>
  <c r="BA8" i="22" s="1"/>
  <c r="AE8" i="22"/>
  <c r="AH8" i="22"/>
  <c r="AV8" i="22" s="1"/>
  <c r="BB8" i="22" s="1"/>
  <c r="AF8" i="22"/>
  <c r="AT8" i="22" s="1"/>
  <c r="AZ8" i="22" s="1"/>
  <c r="AJ8" i="22"/>
  <c r="AW8" i="22" s="1"/>
  <c r="BC8" i="22" s="1"/>
  <c r="AK8" i="22"/>
  <c r="AX8" i="22" s="1"/>
  <c r="BD8" i="22" s="1"/>
  <c r="AR14" i="22"/>
  <c r="AP14" i="22"/>
  <c r="AS14" i="22" s="1"/>
  <c r="AY14" i="22" s="1"/>
  <c r="AF24" i="22"/>
  <c r="AT24" i="22" s="1"/>
  <c r="AZ24" i="22" s="1"/>
  <c r="AR11" i="22"/>
  <c r="AP11" i="22"/>
  <c r="AS11" i="22" s="1"/>
  <c r="AY11" i="22" s="1"/>
  <c r="AE12" i="22"/>
  <c r="AE18" i="22"/>
  <c r="AR25" i="22"/>
  <c r="AP25" i="22"/>
  <c r="AS25" i="22" s="1"/>
  <c r="AY25" i="22" s="1"/>
  <c r="BF38" i="22"/>
  <c r="AI17" i="22"/>
  <c r="AG17" i="22"/>
  <c r="AK17" i="22"/>
  <c r="AF14" i="22"/>
  <c r="AT14" i="22" s="1"/>
  <c r="AZ14" i="22" s="1"/>
  <c r="BF35" i="22"/>
  <c r="AH10" i="22"/>
  <c r="AH24" i="22"/>
  <c r="AV24" i="22" s="1"/>
  <c r="BB24" i="22" s="1"/>
  <c r="AF27" i="22"/>
  <c r="AT27" i="22" s="1"/>
  <c r="AZ27" i="22" s="1"/>
  <c r="AH26" i="22"/>
  <c r="P40" i="22"/>
  <c r="AJ24" i="22"/>
  <c r="AW24" i="22" s="1"/>
  <c r="BC24" i="22" s="1"/>
  <c r="AK26" i="22"/>
  <c r="AJ14" i="22"/>
  <c r="AW14" i="22" s="1"/>
  <c r="BC14" i="22" s="1"/>
  <c r="AF19" i="22"/>
  <c r="AT19" i="22" s="1"/>
  <c r="AZ19" i="22" s="1"/>
  <c r="AE19" i="22"/>
  <c r="P42" i="22"/>
  <c r="AH28" i="22"/>
  <c r="AV28" i="22" s="1"/>
  <c r="BB28" i="22" s="1"/>
  <c r="AE25" i="22"/>
  <c r="AR26" i="22"/>
  <c r="AP26" i="22"/>
  <c r="AS26" i="22" s="1"/>
  <c r="AY26" i="22" s="1"/>
  <c r="O42" i="22"/>
  <c r="N41" i="22"/>
  <c r="AJ18" i="22"/>
  <c r="AR19" i="22"/>
  <c r="AP19" i="22"/>
  <c r="AS19" i="22" s="1"/>
  <c r="AY19" i="22" s="1"/>
  <c r="AP10" i="22"/>
  <c r="AS10" i="22" s="1"/>
  <c r="AY10" i="22" s="1"/>
  <c r="AR10" i="22"/>
  <c r="O38" i="22"/>
  <c r="AJ15" i="22"/>
  <c r="AW15" i="22" s="1"/>
  <c r="BC15" i="22" s="1"/>
  <c r="AR12" i="22"/>
  <c r="AP12" i="22"/>
  <c r="AS12" i="22" s="1"/>
  <c r="AY12" i="22" s="1"/>
  <c r="AG26" i="22"/>
  <c r="AR16" i="22"/>
  <c r="AP16" i="22"/>
  <c r="AS16" i="22" s="1"/>
  <c r="AY16" i="22" s="1"/>
  <c r="AH13" i="22"/>
  <c r="AR28" i="22"/>
  <c r="AP28" i="22"/>
  <c r="AS28" i="22" s="1"/>
  <c r="AY28" i="22" s="1"/>
  <c r="AI9" i="22"/>
  <c r="AF9" i="22"/>
  <c r="AT9" i="22" s="1"/>
  <c r="AZ9" i="22" s="1"/>
  <c r="AE9" i="22"/>
  <c r="AK9" i="22"/>
  <c r="AX9" i="22" s="1"/>
  <c r="BD9" i="22" s="1"/>
  <c r="AG9" i="22"/>
  <c r="AU9" i="22" s="1"/>
  <c r="BA9" i="22" s="1"/>
  <c r="AJ9" i="22"/>
  <c r="AW9" i="22" s="1"/>
  <c r="BC9" i="22" s="1"/>
  <c r="AH9" i="22"/>
  <c r="AV9" i="22" s="1"/>
  <c r="BB9" i="22" s="1"/>
  <c r="AH14" i="22"/>
  <c r="AV14" i="22" s="1"/>
  <c r="BB14" i="22" s="1"/>
  <c r="AE26" i="22"/>
  <c r="AI11" i="22"/>
  <c r="AF11" i="22"/>
  <c r="AT11" i="22" s="1"/>
  <c r="AZ11" i="22" s="1"/>
  <c r="AG19" i="22"/>
  <c r="AU19" i="22" s="1"/>
  <c r="BA19" i="22" s="1"/>
  <c r="AK15" i="22"/>
  <c r="AX15" i="22" s="1"/>
  <c r="BD15" i="22" s="1"/>
  <c r="AJ10" i="22"/>
  <c r="AJ26" i="22"/>
  <c r="AK24" i="22"/>
  <c r="AX24" i="22" s="1"/>
  <c r="BD24" i="22" s="1"/>
  <c r="AK11" i="22"/>
  <c r="AX11" i="22" s="1"/>
  <c r="BD11" i="22" s="1"/>
  <c r="AH20" i="22"/>
  <c r="AV20" i="22" s="1"/>
  <c r="BB20" i="22" s="1"/>
  <c r="AK19" i="22"/>
  <c r="AX19" i="22" s="1"/>
  <c r="BD19" i="22" s="1"/>
  <c r="AH11" i="22"/>
  <c r="AV11" i="22" s="1"/>
  <c r="BB11" i="22" s="1"/>
  <c r="AI16" i="22"/>
  <c r="N39" i="22" s="1"/>
  <c r="AF16" i="22"/>
  <c r="AT16" i="22" s="1"/>
  <c r="AZ16" i="22" s="1"/>
  <c r="AK20" i="22"/>
  <c r="AX20" i="22" s="1"/>
  <c r="BD20" i="22" s="1"/>
  <c r="AG10" i="22"/>
  <c r="AE24" i="22"/>
  <c r="AR15" i="22"/>
  <c r="AP15" i="22"/>
  <c r="AS15" i="22" s="1"/>
  <c r="AY15" i="22" s="1"/>
  <c r="AG14" i="22"/>
  <c r="AU14" i="22" s="1"/>
  <c r="BA14" i="22" s="1"/>
  <c r="AE16" i="22"/>
  <c r="AH19" i="22"/>
  <c r="AV19" i="22" s="1"/>
  <c r="BB19" i="22" s="1"/>
  <c r="AT10" i="22"/>
  <c r="AZ10" i="22" s="1"/>
  <c r="AI18" i="22"/>
  <c r="AK18" i="22"/>
  <c r="AR20" i="22"/>
  <c r="AP20" i="22"/>
  <c r="AS20" i="22" s="1"/>
  <c r="AY20" i="22" s="1"/>
  <c r="AR27" i="22"/>
  <c r="AP27" i="22"/>
  <c r="AS27" i="22" s="1"/>
  <c r="AY27" i="22" s="1"/>
  <c r="AF15" i="22"/>
  <c r="AT15" i="22" s="1"/>
  <c r="AZ15" i="22" s="1"/>
  <c r="AH27" i="22"/>
  <c r="AV27" i="22" s="1"/>
  <c r="BB27" i="22" s="1"/>
  <c r="AI21" i="22"/>
  <c r="AF21" i="22"/>
  <c r="AT21" i="22" s="1"/>
  <c r="AZ21" i="22" s="1"/>
  <c r="P38" i="22"/>
  <c r="AH22" i="22"/>
  <c r="AJ23" i="22"/>
  <c r="AW23" i="22" s="1"/>
  <c r="BC23" i="22" s="1"/>
  <c r="AG15" i="22"/>
  <c r="AU15" i="22" s="1"/>
  <c r="BA15" i="22" s="1"/>
  <c r="AG22" i="22"/>
  <c r="AP24" i="22"/>
  <c r="AS24" i="22" s="1"/>
  <c r="AY24" i="22" s="1"/>
  <c r="AR24" i="22"/>
  <c r="AE15" i="22"/>
  <c r="AF12" i="22"/>
  <c r="AT12" i="22" s="1"/>
  <c r="AZ12" i="22" s="1"/>
  <c r="AG21" i="22"/>
  <c r="AU21" i="22" s="1"/>
  <c r="BA21" i="22" s="1"/>
  <c r="AE14" i="22"/>
  <c r="AR23" i="22"/>
  <c r="AP23" i="22"/>
  <c r="AS23" i="22" s="1"/>
  <c r="AY23" i="22" s="1"/>
  <c r="AQ9" i="21"/>
  <c r="AM8" i="21"/>
  <c r="AQ28" i="21"/>
  <c r="AQ21" i="21"/>
  <c r="AP21" i="21" s="1"/>
  <c r="AC19" i="21"/>
  <c r="AC28" i="21"/>
  <c r="AC8" i="21"/>
  <c r="AC16" i="21"/>
  <c r="AC18" i="21"/>
  <c r="M40" i="21" s="1"/>
  <c r="AC21" i="21"/>
  <c r="AC22" i="21"/>
  <c r="AC23" i="21"/>
  <c r="AS23" i="21" s="1"/>
  <c r="AC25" i="21"/>
  <c r="AC26" i="21"/>
  <c r="AS26" i="21" s="1"/>
  <c r="AC27" i="21"/>
  <c r="AC24" i="21"/>
  <c r="AC21" i="16"/>
  <c r="AC14" i="16"/>
  <c r="AC18" i="16"/>
  <c r="AC20" i="21"/>
  <c r="AC9" i="21"/>
  <c r="AC9" i="16"/>
  <c r="AM14" i="16"/>
  <c r="AC26" i="16"/>
  <c r="AC10" i="21"/>
  <c r="AC15" i="16"/>
  <c r="AC11" i="21"/>
  <c r="AY11" i="21" s="1"/>
  <c r="AC8" i="16"/>
  <c r="AC19" i="16"/>
  <c r="AC12" i="21"/>
  <c r="AC13" i="21"/>
  <c r="AC13" i="16"/>
  <c r="AC20" i="16"/>
  <c r="AC14" i="21"/>
  <c r="AC28" i="16"/>
  <c r="AC16" i="16"/>
  <c r="AC27" i="16"/>
  <c r="M42" i="16" s="1"/>
  <c r="AO10" i="16"/>
  <c r="AC24" i="16"/>
  <c r="AC15" i="21"/>
  <c r="U9" i="16"/>
  <c r="U11" i="16"/>
  <c r="D13" i="16"/>
  <c r="W28" i="16" s="1"/>
  <c r="AN28" i="16" s="1"/>
  <c r="D17" i="16"/>
  <c r="U25" i="16"/>
  <c r="U7" i="16"/>
  <c r="X11" i="16"/>
  <c r="AD11" i="16" s="1"/>
  <c r="U22" i="16"/>
  <c r="U13" i="16"/>
  <c r="X17" i="16"/>
  <c r="AD17" i="16" s="1"/>
  <c r="V20" i="16"/>
  <c r="AM20" i="16" s="1"/>
  <c r="U5" i="16"/>
  <c r="X13" i="16"/>
  <c r="AD13" i="16" s="1"/>
  <c r="U15" i="16"/>
  <c r="X20" i="16"/>
  <c r="AD20" i="16" s="1"/>
  <c r="V5" i="16"/>
  <c r="U26" i="16"/>
  <c r="U10" i="16"/>
  <c r="U8" i="16"/>
  <c r="X10" i="16"/>
  <c r="AD10" i="16" s="1"/>
  <c r="U18" i="16"/>
  <c r="U12" i="16"/>
  <c r="V16" i="16"/>
  <c r="AM16" i="16" s="1"/>
  <c r="AO8" i="16"/>
  <c r="X12" i="16"/>
  <c r="AD12" i="16" s="1"/>
  <c r="X16" i="16"/>
  <c r="AD16" i="16" s="1"/>
  <c r="X21" i="16"/>
  <c r="AD21" i="16" s="1"/>
  <c r="U27" i="16"/>
  <c r="U14" i="16"/>
  <c r="Z16" i="16"/>
  <c r="AO16" i="16" s="1"/>
  <c r="W14" i="16"/>
  <c r="AN14" i="16" s="1"/>
  <c r="W5" i="16"/>
  <c r="V7" i="16"/>
  <c r="Y10" i="16"/>
  <c r="W13" i="16"/>
  <c r="AN13" i="16" s="1"/>
  <c r="X22" i="16"/>
  <c r="AD22" i="16" s="1"/>
  <c r="V27" i="16"/>
  <c r="AM27" i="16" s="1"/>
  <c r="Z5" i="16"/>
  <c r="X27" i="16"/>
  <c r="AD27" i="16" s="1"/>
  <c r="W27" i="16"/>
  <c r="AN27" i="16" s="1"/>
  <c r="V12" i="16"/>
  <c r="AM12" i="16" s="1"/>
  <c r="V15" i="16"/>
  <c r="AM15" i="16" s="1"/>
  <c r="U17" i="16"/>
  <c r="Y19" i="16"/>
  <c r="U21" i="16"/>
  <c r="X23" i="16"/>
  <c r="AD23" i="16" s="1"/>
  <c r="W7" i="16"/>
  <c r="V9" i="16"/>
  <c r="AM9" i="16" s="1"/>
  <c r="Y9" i="16"/>
  <c r="V17" i="16"/>
  <c r="AM17" i="16" s="1"/>
  <c r="V21" i="16"/>
  <c r="AM21" i="16" s="1"/>
  <c r="AC25" i="16"/>
  <c r="AC12" i="16"/>
  <c r="X26" i="16"/>
  <c r="AD26" i="16" s="1"/>
  <c r="V28" i="16"/>
  <c r="AM28" i="16" s="1"/>
  <c r="AC23" i="16"/>
  <c r="AC11" i="16"/>
  <c r="V11" i="16"/>
  <c r="AM11" i="16" s="1"/>
  <c r="V8" i="16"/>
  <c r="AM8" i="16" s="1"/>
  <c r="D10" i="16"/>
  <c r="W11" i="16"/>
  <c r="AN11" i="16" s="1"/>
  <c r="U20" i="16"/>
  <c r="U24" i="16"/>
  <c r="X28" i="16"/>
  <c r="AD28" i="16" s="1"/>
  <c r="AC22" i="16"/>
  <c r="AC10" i="16"/>
  <c r="V18" i="19"/>
  <c r="V15" i="19"/>
  <c r="V8" i="19"/>
  <c r="W14" i="19"/>
  <c r="V9" i="19"/>
  <c r="AL16" i="18"/>
  <c r="AQ13" i="18"/>
  <c r="AO8" i="18"/>
  <c r="AN8" i="18"/>
  <c r="AL8" i="18"/>
  <c r="AK8" i="18"/>
  <c r="AX8" i="18" s="1"/>
  <c r="BD8" i="18" s="1"/>
  <c r="U21" i="18"/>
  <c r="T7" i="18"/>
  <c r="BE8" i="18"/>
  <c r="BF8" i="18" s="1"/>
  <c r="AK28" i="18"/>
  <c r="AX28" i="18" s="1"/>
  <c r="BD28" i="18" s="1"/>
  <c r="AL9" i="18"/>
  <c r="AR9" i="18" s="1"/>
  <c r="AG27" i="18"/>
  <c r="AU27" i="18" s="1"/>
  <c r="BA27" i="18" s="1"/>
  <c r="AM8" i="18"/>
  <c r="Y9" i="18"/>
  <c r="Y10" i="18"/>
  <c r="AI10" i="18" s="1"/>
  <c r="Y13" i="18"/>
  <c r="Y17" i="18"/>
  <c r="Y23" i="18"/>
  <c r="AK23" i="18" s="1"/>
  <c r="AX23" i="18" s="1"/>
  <c r="BD23" i="18" s="1"/>
  <c r="Y11" i="18"/>
  <c r="AI11" i="18" s="1"/>
  <c r="Y15" i="18"/>
  <c r="AK15" i="18" s="1"/>
  <c r="AX15" i="18" s="1"/>
  <c r="BD15" i="18" s="1"/>
  <c r="Y19" i="18"/>
  <c r="AI19" i="18" s="1"/>
  <c r="Y12" i="18"/>
  <c r="AJ12" i="18" s="1"/>
  <c r="AW12" i="18" s="1"/>
  <c r="BC12" i="18" s="1"/>
  <c r="Y14" i="18"/>
  <c r="AF14" i="18" s="1"/>
  <c r="AT14" i="18" s="1"/>
  <c r="AZ14" i="18" s="1"/>
  <c r="AE9" i="18"/>
  <c r="BE19" i="18"/>
  <c r="BF19" i="18" s="1"/>
  <c r="AO9" i="18"/>
  <c r="BE11" i="21"/>
  <c r="BF11" i="21" s="1"/>
  <c r="AM9" i="21"/>
  <c r="AO14" i="21"/>
  <c r="AO27" i="21"/>
  <c r="AO11" i="21"/>
  <c r="AN16" i="21"/>
  <c r="AL17" i="21"/>
  <c r="BG17" i="21" s="1"/>
  <c r="BE17" i="21"/>
  <c r="BE15" i="21"/>
  <c r="BF15" i="21" s="1"/>
  <c r="AL15" i="21"/>
  <c r="BG15" i="21" s="1"/>
  <c r="Y24" i="21"/>
  <c r="AI24" i="21" s="1"/>
  <c r="Y14" i="21"/>
  <c r="AI14" i="21" s="1"/>
  <c r="Y11" i="21"/>
  <c r="AH11" i="21" s="1"/>
  <c r="AV11" i="21" s="1"/>
  <c r="BB11" i="21" s="1"/>
  <c r="Y27" i="21"/>
  <c r="AH27" i="21" s="1"/>
  <c r="Y17" i="21"/>
  <c r="AE17" i="21" s="1"/>
  <c r="Y19" i="21"/>
  <c r="AI19" i="21" s="1"/>
  <c r="Y20" i="21"/>
  <c r="AI20" i="21" s="1"/>
  <c r="Y16" i="21"/>
  <c r="AI16" i="21" s="1"/>
  <c r="Y23" i="21"/>
  <c r="AI23" i="21" s="1"/>
  <c r="Y26" i="21"/>
  <c r="AI26" i="21" s="1"/>
  <c r="Y13" i="21"/>
  <c r="AI13" i="21" s="1"/>
  <c r="Y10" i="21"/>
  <c r="AI10" i="21" s="1"/>
  <c r="Y22" i="21"/>
  <c r="AI22" i="21" s="1"/>
  <c r="Y25" i="21"/>
  <c r="AI25" i="21" s="1"/>
  <c r="Y18" i="21"/>
  <c r="AI18" i="21" s="1"/>
  <c r="Y15" i="21"/>
  <c r="AI15" i="21" s="1"/>
  <c r="Y12" i="21"/>
  <c r="AJ12" i="21" s="1"/>
  <c r="AW12" i="21" s="1"/>
  <c r="BC12" i="21" s="1"/>
  <c r="Y9" i="21"/>
  <c r="AE9" i="21" s="1"/>
  <c r="Y21" i="21"/>
  <c r="AI21" i="21" s="1"/>
  <c r="Y28" i="21"/>
  <c r="AI28" i="21" s="1"/>
  <c r="Y8" i="21"/>
  <c r="AI8" i="21" s="1"/>
  <c r="AN14" i="21"/>
  <c r="AM11" i="21"/>
  <c r="AF14" i="21"/>
  <c r="AT14" i="21" s="1"/>
  <c r="AZ14" i="21" s="1"/>
  <c r="AN13" i="21"/>
  <c r="AM10" i="21"/>
  <c r="AM16" i="21"/>
  <c r="AO13" i="21"/>
  <c r="AL13" i="21"/>
  <c r="BG13" i="21" s="1"/>
  <c r="BE13" i="21"/>
  <c r="BF13" i="21" s="1"/>
  <c r="AN12" i="21"/>
  <c r="AH12" i="21"/>
  <c r="AV12" i="21" s="1"/>
  <c r="BB12" i="21" s="1"/>
  <c r="AO18" i="21"/>
  <c r="AJ23" i="21"/>
  <c r="AO23" i="21"/>
  <c r="AM21" i="21"/>
  <c r="AG17" i="21"/>
  <c r="AM17" i="21"/>
  <c r="AO15" i="21"/>
  <c r="AJ15" i="21"/>
  <c r="AM19" i="21"/>
  <c r="AO17" i="21"/>
  <c r="BE22" i="21"/>
  <c r="BF22" i="21" s="1"/>
  <c r="AL22" i="21"/>
  <c r="BG22" i="21" s="1"/>
  <c r="AG14" i="21"/>
  <c r="AU14" i="21" s="1"/>
  <c r="BA14" i="21" s="1"/>
  <c r="AM14" i="21"/>
  <c r="AF15" i="21"/>
  <c r="AT15" i="21" s="1"/>
  <c r="AZ15" i="21" s="1"/>
  <c r="BE12" i="21"/>
  <c r="BF12" i="21" s="1"/>
  <c r="AE12" i="21"/>
  <c r="AO12" i="21"/>
  <c r="AL12" i="21"/>
  <c r="BG12" i="21" s="1"/>
  <c r="AN11" i="21"/>
  <c r="AF11" i="21"/>
  <c r="AN10" i="21"/>
  <c r="AO10" i="21"/>
  <c r="AL10" i="21"/>
  <c r="BG10" i="21" s="1"/>
  <c r="BE10" i="21"/>
  <c r="BF10" i="21" s="1"/>
  <c r="AN9" i="21"/>
  <c r="AO20" i="21"/>
  <c r="AN20" i="21"/>
  <c r="BE18" i="21"/>
  <c r="BF18" i="21" s="1"/>
  <c r="AL18" i="21"/>
  <c r="BG18" i="21" s="1"/>
  <c r="AO19" i="21"/>
  <c r="AH17" i="21"/>
  <c r="AV17" i="21" s="1"/>
  <c r="AN17" i="21"/>
  <c r="AK15" i="21"/>
  <c r="AX15" i="21" s="1"/>
  <c r="BD15" i="21" s="1"/>
  <c r="AM13" i="21"/>
  <c r="AF12" i="21"/>
  <c r="AT12" i="21" s="1"/>
  <c r="AZ12" i="21" s="1"/>
  <c r="BE9" i="21"/>
  <c r="BF9" i="21" s="1"/>
  <c r="AO9" i="21"/>
  <c r="AL9" i="21"/>
  <c r="BG9" i="21" s="1"/>
  <c r="AF17" i="21"/>
  <c r="AT17" i="21" s="1"/>
  <c r="BE8" i="21"/>
  <c r="BF8" i="21" s="1"/>
  <c r="AO8" i="21"/>
  <c r="AL8" i="21"/>
  <c r="BG8" i="21" s="1"/>
  <c r="AM26" i="21"/>
  <c r="AF13" i="21"/>
  <c r="AG12" i="21"/>
  <c r="AU12" i="21" s="1"/>
  <c r="BA12" i="21" s="1"/>
  <c r="AM12" i="21"/>
  <c r="AM28" i="21"/>
  <c r="AL16" i="21"/>
  <c r="BG16" i="21" s="1"/>
  <c r="BE16" i="21"/>
  <c r="BF16" i="21" s="1"/>
  <c r="AO16" i="21"/>
  <c r="AN15" i="21"/>
  <c r="AH15" i="21"/>
  <c r="AN8" i="21"/>
  <c r="BE24" i="21"/>
  <c r="BF24" i="21" s="1"/>
  <c r="AL24" i="21"/>
  <c r="BG24" i="21" s="1"/>
  <c r="AK14" i="21"/>
  <c r="AX14" i="21" s="1"/>
  <c r="BD14" i="21" s="1"/>
  <c r="BE14" i="21"/>
  <c r="BF14" i="21" s="1"/>
  <c r="AL14" i="21"/>
  <c r="BG14" i="21" s="1"/>
  <c r="AN23" i="21"/>
  <c r="AH23" i="21"/>
  <c r="AV23" i="21" s="1"/>
  <c r="BB23" i="21" s="1"/>
  <c r="AO25" i="21"/>
  <c r="AM25" i="21"/>
  <c r="AN22" i="21"/>
  <c r="AN24" i="21"/>
  <c r="AN18" i="21"/>
  <c r="AH18" i="21"/>
  <c r="AM20" i="21"/>
  <c r="AM27" i="21"/>
  <c r="AL27" i="21"/>
  <c r="BG27" i="21" s="1"/>
  <c r="BE27" i="21"/>
  <c r="BF27" i="21" s="1"/>
  <c r="AE27" i="21"/>
  <c r="AF23" i="21"/>
  <c r="AT23" i="21" s="1"/>
  <c r="AZ23" i="21" s="1"/>
  <c r="AM18" i="21"/>
  <c r="AM15" i="21"/>
  <c r="AR11" i="21"/>
  <c r="BE25" i="21"/>
  <c r="BF25" i="21" s="1"/>
  <c r="AL25" i="21"/>
  <c r="BG25" i="21" s="1"/>
  <c r="AF27" i="21"/>
  <c r="AT27" i="21" s="1"/>
  <c r="AZ27" i="21" s="1"/>
  <c r="AN27" i="21"/>
  <c r="AN26" i="21"/>
  <c r="AO28" i="21"/>
  <c r="AN25" i="21"/>
  <c r="AH25" i="21"/>
  <c r="AN28" i="21"/>
  <c r="AK23" i="21"/>
  <c r="AN21" i="21"/>
  <c r="BE28" i="21"/>
  <c r="BF28" i="21" s="1"/>
  <c r="AL28" i="21"/>
  <c r="BG28" i="21" s="1"/>
  <c r="AO26" i="21"/>
  <c r="AM23" i="21"/>
  <c r="AG23" i="21"/>
  <c r="AL20" i="21"/>
  <c r="BG20" i="21" s="1"/>
  <c r="BE20" i="21"/>
  <c r="BF20" i="21" s="1"/>
  <c r="AL26" i="21"/>
  <c r="BG26" i="21" s="1"/>
  <c r="BE26" i="21"/>
  <c r="BF26" i="21" s="1"/>
  <c r="AE26" i="21"/>
  <c r="AM22" i="21"/>
  <c r="AM24" i="21"/>
  <c r="BE21" i="21"/>
  <c r="BF21" i="21" s="1"/>
  <c r="AL21" i="21"/>
  <c r="BG21" i="21" s="1"/>
  <c r="AO22" i="21"/>
  <c r="AN19" i="21"/>
  <c r="AO24" i="21"/>
  <c r="AO21" i="21"/>
  <c r="AL23" i="21"/>
  <c r="BG23" i="21" s="1"/>
  <c r="BE23" i="21"/>
  <c r="BF23" i="21" s="1"/>
  <c r="AE23" i="21"/>
  <c r="AL19" i="21"/>
  <c r="BG19" i="21" s="1"/>
  <c r="BE19" i="21"/>
  <c r="BF19" i="21" s="1"/>
  <c r="AO14" i="19"/>
  <c r="AO13" i="19"/>
  <c r="AO11" i="19"/>
  <c r="AO10" i="19"/>
  <c r="AQ9" i="19"/>
  <c r="AQ24" i="19"/>
  <c r="AQ14" i="19"/>
  <c r="M41" i="19"/>
  <c r="AO27" i="19"/>
  <c r="AQ18" i="19"/>
  <c r="AN14" i="19"/>
  <c r="AM10" i="19"/>
  <c r="BE22" i="19"/>
  <c r="BF22" i="19" s="1"/>
  <c r="AQ22" i="19"/>
  <c r="AL22" i="19"/>
  <c r="AO20" i="19"/>
  <c r="AO15" i="19"/>
  <c r="AN9" i="19"/>
  <c r="AM13" i="19"/>
  <c r="BE9" i="19"/>
  <c r="BF9" i="19" s="1"/>
  <c r="AO9" i="19"/>
  <c r="AL9" i="19"/>
  <c r="AO12" i="19"/>
  <c r="AQ16" i="19"/>
  <c r="AM9" i="19"/>
  <c r="AN12" i="19"/>
  <c r="AL26" i="19"/>
  <c r="AQ26" i="19"/>
  <c r="BE26" i="19"/>
  <c r="BF26" i="19" s="1"/>
  <c r="AN16" i="19"/>
  <c r="AF27" i="19"/>
  <c r="AT27" i="19" s="1"/>
  <c r="AZ27" i="19" s="1"/>
  <c r="AM11" i="19"/>
  <c r="BE12" i="19"/>
  <c r="BF12" i="19" s="1"/>
  <c r="AL12" i="19"/>
  <c r="AM28" i="19"/>
  <c r="AQ11" i="19"/>
  <c r="AN23" i="19"/>
  <c r="AN8" i="19"/>
  <c r="AM12" i="19"/>
  <c r="AO8" i="19"/>
  <c r="AN15" i="19"/>
  <c r="AN19" i="19"/>
  <c r="AN26" i="19"/>
  <c r="AM14" i="19"/>
  <c r="BE15" i="19"/>
  <c r="BF15" i="19" s="1"/>
  <c r="AL15" i="19"/>
  <c r="AN10" i="19"/>
  <c r="AO17" i="19"/>
  <c r="AM20" i="19"/>
  <c r="AO18" i="19"/>
  <c r="AL17" i="19"/>
  <c r="BE17" i="19"/>
  <c r="AN22" i="19"/>
  <c r="AO26" i="19"/>
  <c r="AO28" i="19"/>
  <c r="AN11" i="19"/>
  <c r="AL16" i="19"/>
  <c r="BE16" i="19"/>
  <c r="BF16" i="19" s="1"/>
  <c r="AM25" i="19"/>
  <c r="AL20" i="19"/>
  <c r="BE20" i="19"/>
  <c r="BF20" i="19" s="1"/>
  <c r="AQ20" i="19"/>
  <c r="AL27" i="19"/>
  <c r="BE27" i="19"/>
  <c r="BF27" i="19" s="1"/>
  <c r="AN17" i="19"/>
  <c r="BE18" i="19"/>
  <c r="BF18" i="19" s="1"/>
  <c r="AL18" i="19"/>
  <c r="AN28" i="19"/>
  <c r="AM27" i="19"/>
  <c r="BE24" i="19"/>
  <c r="BF24" i="19" s="1"/>
  <c r="AL24" i="19"/>
  <c r="AO24" i="19"/>
  <c r="AQ15" i="19"/>
  <c r="AO22" i="19"/>
  <c r="AQ27" i="19"/>
  <c r="AN18" i="19"/>
  <c r="BE8" i="19"/>
  <c r="BF8" i="19" s="1"/>
  <c r="AE8" i="19"/>
  <c r="AL8" i="19"/>
  <c r="AQ8" i="19"/>
  <c r="AN21" i="19"/>
  <c r="AM8" i="19"/>
  <c r="AL19" i="19"/>
  <c r="BE19" i="19"/>
  <c r="BF19" i="19" s="1"/>
  <c r="AM26" i="19"/>
  <c r="AM24" i="19"/>
  <c r="BE25" i="19"/>
  <c r="BF25" i="19" s="1"/>
  <c r="AL25" i="19"/>
  <c r="AG8" i="19"/>
  <c r="AU8" i="19" s="1"/>
  <c r="BA8" i="19" s="1"/>
  <c r="AO21" i="19"/>
  <c r="AM22" i="19"/>
  <c r="AM16" i="19"/>
  <c r="AM23" i="19"/>
  <c r="AN27" i="19"/>
  <c r="AK27" i="19"/>
  <c r="AX27" i="19" s="1"/>
  <c r="BD27" i="19" s="1"/>
  <c r="AO19" i="19"/>
  <c r="AQ28" i="19"/>
  <c r="AQ19" i="19"/>
  <c r="AM19" i="19"/>
  <c r="BE11" i="19"/>
  <c r="BF11" i="19" s="1"/>
  <c r="AL11" i="19"/>
  <c r="AM17" i="19"/>
  <c r="AM18" i="19"/>
  <c r="AO16" i="19"/>
  <c r="Y24" i="19"/>
  <c r="AI24" i="19" s="1"/>
  <c r="Y14" i="19"/>
  <c r="AG14" i="19" s="1"/>
  <c r="AU14" i="19" s="1"/>
  <c r="BA14" i="19" s="1"/>
  <c r="Y11" i="19"/>
  <c r="AF11" i="19" s="1"/>
  <c r="AT11" i="19" s="1"/>
  <c r="AZ11" i="19" s="1"/>
  <c r="Y27" i="19"/>
  <c r="AI27" i="19" s="1"/>
  <c r="Y17" i="19"/>
  <c r="AI17" i="19" s="1"/>
  <c r="Y23" i="19"/>
  <c r="AI23" i="19" s="1"/>
  <c r="Y26" i="19"/>
  <c r="AI26" i="19" s="1"/>
  <c r="Y13" i="19"/>
  <c r="AI13" i="19" s="1"/>
  <c r="Y10" i="19"/>
  <c r="AI10" i="19" s="1"/>
  <c r="Y19" i="19"/>
  <c r="AI19" i="19" s="1"/>
  <c r="Y16" i="19"/>
  <c r="AI16" i="19" s="1"/>
  <c r="Y22" i="19"/>
  <c r="AG22" i="19" s="1"/>
  <c r="Y25" i="19"/>
  <c r="AI25" i="19" s="1"/>
  <c r="Y18" i="19"/>
  <c r="AI18" i="19" s="1"/>
  <c r="Y15" i="19"/>
  <c r="AI15" i="19" s="1"/>
  <c r="Y12" i="19"/>
  <c r="AI12" i="19" s="1"/>
  <c r="Y9" i="19"/>
  <c r="Y21" i="19"/>
  <c r="AI21" i="19" s="1"/>
  <c r="Y28" i="19"/>
  <c r="AI28" i="19" s="1"/>
  <c r="Y8" i="19"/>
  <c r="AI8" i="19" s="1"/>
  <c r="Y20" i="19"/>
  <c r="AI20" i="19" s="1"/>
  <c r="AQ17" i="19"/>
  <c r="AC34" i="19"/>
  <c r="AL10" i="19"/>
  <c r="BE10" i="19"/>
  <c r="BF10" i="19" s="1"/>
  <c r="AQ10" i="19"/>
  <c r="AL23" i="19"/>
  <c r="AO23" i="19"/>
  <c r="BE23" i="19"/>
  <c r="BF23" i="19" s="1"/>
  <c r="AQ23" i="19"/>
  <c r="BE14" i="19"/>
  <c r="BF14" i="19" s="1"/>
  <c r="AE14" i="19"/>
  <c r="AL14" i="19"/>
  <c r="AN20" i="19"/>
  <c r="AM21" i="19"/>
  <c r="AF12" i="19"/>
  <c r="AT12" i="19" s="1"/>
  <c r="AZ12" i="19" s="1"/>
  <c r="AO25" i="19"/>
  <c r="AN25" i="19"/>
  <c r="BE28" i="19"/>
  <c r="BF28" i="19" s="1"/>
  <c r="AL28" i="19"/>
  <c r="M38" i="19"/>
  <c r="AQ25" i="19"/>
  <c r="AN13" i="19"/>
  <c r="AH13" i="19"/>
  <c r="AQ12" i="19"/>
  <c r="AL13" i="19"/>
  <c r="BE13" i="19"/>
  <c r="BF13" i="19" s="1"/>
  <c r="AE13" i="19"/>
  <c r="AQ13" i="19"/>
  <c r="BE21" i="19"/>
  <c r="BF21" i="19" s="1"/>
  <c r="AQ21" i="19"/>
  <c r="AL21" i="19"/>
  <c r="AN24" i="19"/>
  <c r="AM15" i="19"/>
  <c r="AG22" i="18"/>
  <c r="AU22" i="18" s="1"/>
  <c r="BA22" i="18" s="1"/>
  <c r="AF18" i="18"/>
  <c r="AT18" i="18" s="1"/>
  <c r="AZ18" i="18" s="1"/>
  <c r="AL21" i="18"/>
  <c r="AR21" i="18" s="1"/>
  <c r="AM26" i="18"/>
  <c r="AM19" i="18"/>
  <c r="AO13" i="18"/>
  <c r="BE13" i="18"/>
  <c r="BF13" i="18" s="1"/>
  <c r="AQ11" i="18"/>
  <c r="AQ15" i="18"/>
  <c r="AF13" i="18"/>
  <c r="AT13" i="18" s="1"/>
  <c r="AZ13" i="18" s="1"/>
  <c r="AJ8" i="18"/>
  <c r="AW8" i="18" s="1"/>
  <c r="BC8" i="18" s="1"/>
  <c r="AE18" i="18"/>
  <c r="AI20" i="18"/>
  <c r="AI27" i="18"/>
  <c r="AN18" i="18"/>
  <c r="AF23" i="18"/>
  <c r="AT23" i="18" s="1"/>
  <c r="AZ23" i="18" s="1"/>
  <c r="AI16" i="18"/>
  <c r="AH8" i="18"/>
  <c r="AV8" i="18" s="1"/>
  <c r="BB8" i="18" s="1"/>
  <c r="AO16" i="18"/>
  <c r="AQ16" i="18"/>
  <c r="AO12" i="18"/>
  <c r="AH18" i="18"/>
  <c r="AV18" i="18" s="1"/>
  <c r="BB18" i="18" s="1"/>
  <c r="AK12" i="18"/>
  <c r="AX12" i="18" s="1"/>
  <c r="BD12" i="18" s="1"/>
  <c r="AF24" i="18"/>
  <c r="AT24" i="18" s="1"/>
  <c r="AZ24" i="18" s="1"/>
  <c r="AH13" i="18"/>
  <c r="AV13" i="18" s="1"/>
  <c r="BB13" i="18" s="1"/>
  <c r="AQ18" i="18"/>
  <c r="AL15" i="18"/>
  <c r="AY15" i="18" s="1"/>
  <c r="AG8" i="18"/>
  <c r="AU8" i="18" s="1"/>
  <c r="BA8" i="18" s="1"/>
  <c r="AK13" i="18"/>
  <c r="AL11" i="18"/>
  <c r="AY11" i="18" s="1"/>
  <c r="AR16" i="18"/>
  <c r="AY16" i="18"/>
  <c r="AJ24" i="18"/>
  <c r="AW24" i="18" s="1"/>
  <c r="BC24" i="18" s="1"/>
  <c r="AO24" i="18"/>
  <c r="AN17" i="18"/>
  <c r="AH17" i="18"/>
  <c r="AV17" i="18" s="1"/>
  <c r="AM14" i="18"/>
  <c r="AG14" i="18"/>
  <c r="AU14" i="18" s="1"/>
  <c r="BA14" i="18" s="1"/>
  <c r="AE28" i="18"/>
  <c r="BE28" i="18"/>
  <c r="BF28" i="18" s="1"/>
  <c r="AL28" i="18"/>
  <c r="BE25" i="18"/>
  <c r="BF25" i="18" s="1"/>
  <c r="AK25" i="18"/>
  <c r="AX25" i="18" s="1"/>
  <c r="BD25" i="18" s="1"/>
  <c r="AQ25" i="18"/>
  <c r="AO25" i="18"/>
  <c r="AE25" i="18"/>
  <c r="AL25" i="18"/>
  <c r="AQ28" i="18"/>
  <c r="BE23" i="18"/>
  <c r="BF23" i="18" s="1"/>
  <c r="AI17" i="18"/>
  <c r="AQ14" i="18"/>
  <c r="AQ23" i="18"/>
  <c r="AQ17" i="18"/>
  <c r="BE20" i="18"/>
  <c r="BF20" i="18" s="1"/>
  <c r="AQ20" i="18"/>
  <c r="AO20" i="18"/>
  <c r="AG20" i="18"/>
  <c r="AU20" i="18" s="1"/>
  <c r="BA20" i="18" s="1"/>
  <c r="AL20" i="18"/>
  <c r="AE20" i="18"/>
  <c r="AK20" i="18"/>
  <c r="AX20" i="18" s="1"/>
  <c r="BD20" i="18" s="1"/>
  <c r="AH22" i="18"/>
  <c r="AN22" i="18"/>
  <c r="AL23" i="18"/>
  <c r="AM20" i="18"/>
  <c r="AE16" i="18"/>
  <c r="AO14" i="18"/>
  <c r="AJ13" i="18"/>
  <c r="AI26" i="18"/>
  <c r="AN13" i="18"/>
  <c r="AG17" i="18"/>
  <c r="AC34" i="18"/>
  <c r="AL19" i="18"/>
  <c r="AL27" i="18"/>
  <c r="AE27" i="18"/>
  <c r="BE27" i="18"/>
  <c r="BF27" i="18" s="1"/>
  <c r="AQ27" i="18"/>
  <c r="AJ27" i="18"/>
  <c r="AW27" i="18" s="1"/>
  <c r="BC27" i="18" s="1"/>
  <c r="AO18" i="18"/>
  <c r="AJ18" i="18"/>
  <c r="AO15" i="18"/>
  <c r="AJ26" i="18"/>
  <c r="AO26" i="18"/>
  <c r="AM12" i="18"/>
  <c r="AF21" i="18"/>
  <c r="AT21" i="18" s="1"/>
  <c r="AZ21" i="18" s="1"/>
  <c r="BE21" i="18"/>
  <c r="BF21" i="18" s="1"/>
  <c r="AE21" i="18"/>
  <c r="AF26" i="18"/>
  <c r="AN23" i="18"/>
  <c r="AF27" i="18"/>
  <c r="AT27" i="18" s="1"/>
  <c r="AZ27" i="18" s="1"/>
  <c r="AO27" i="18"/>
  <c r="AJ25" i="18"/>
  <c r="AW25" i="18" s="1"/>
  <c r="BC25" i="18" s="1"/>
  <c r="AM23" i="18"/>
  <c r="BE17" i="18"/>
  <c r="AH15" i="18"/>
  <c r="AV15" i="18" s="1"/>
  <c r="BB15" i="18" s="1"/>
  <c r="AN28" i="18"/>
  <c r="AF20" i="18"/>
  <c r="AT20" i="18" s="1"/>
  <c r="AZ20" i="18" s="1"/>
  <c r="AI18" i="18"/>
  <c r="AE13" i="18"/>
  <c r="AJ20" i="18"/>
  <c r="AW20" i="18" s="1"/>
  <c r="BC20" i="18" s="1"/>
  <c r="AM17" i="18"/>
  <c r="AI21" i="18"/>
  <c r="AM16" i="18"/>
  <c r="AN14" i="18"/>
  <c r="AL13" i="18"/>
  <c r="AN11" i="18"/>
  <c r="AK18" i="18"/>
  <c r="AF10" i="18"/>
  <c r="BE18" i="18"/>
  <c r="BF18" i="18" s="1"/>
  <c r="AL17" i="18"/>
  <c r="BE12" i="18"/>
  <c r="BF12" i="18" s="1"/>
  <c r="AL12" i="18"/>
  <c r="AO10" i="18"/>
  <c r="AH10" i="18"/>
  <c r="AJ21" i="18"/>
  <c r="AW21" i="18" s="1"/>
  <c r="BC21" i="18" s="1"/>
  <c r="AY9" i="18"/>
  <c r="AG21" i="18"/>
  <c r="AU21" i="18" s="1"/>
  <c r="BA21" i="18" s="1"/>
  <c r="AM21" i="18"/>
  <c r="AO22" i="18"/>
  <c r="AJ22" i="18"/>
  <c r="AM10" i="18"/>
  <c r="AG10" i="18"/>
  <c r="AE22" i="18"/>
  <c r="AM24" i="18"/>
  <c r="AF25" i="18"/>
  <c r="AT25" i="18" s="1"/>
  <c r="AZ25" i="18" s="1"/>
  <c r="AH21" i="18"/>
  <c r="AV21" i="18" s="1"/>
  <c r="BB21" i="18" s="1"/>
  <c r="BE10" i="18"/>
  <c r="BF10" i="18" s="1"/>
  <c r="AE10" i="18"/>
  <c r="AH20" i="18"/>
  <c r="AV20" i="18" s="1"/>
  <c r="BB20" i="18" s="1"/>
  <c r="AG28" i="18"/>
  <c r="AU28" i="18" s="1"/>
  <c r="BA28" i="18" s="1"/>
  <c r="AM28" i="18"/>
  <c r="AH19" i="18"/>
  <c r="AV19" i="18" s="1"/>
  <c r="BB19" i="18" s="1"/>
  <c r="AN19" i="18"/>
  <c r="AN16" i="18"/>
  <c r="AH16" i="18"/>
  <c r="AV16" i="18" s="1"/>
  <c r="BB16" i="18" s="1"/>
  <c r="AJ16" i="18"/>
  <c r="AW16" i="18" s="1"/>
  <c r="BC16" i="18" s="1"/>
  <c r="AO23" i="18"/>
  <c r="AG13" i="18"/>
  <c r="AM13" i="18"/>
  <c r="AN24" i="18"/>
  <c r="AH24" i="18"/>
  <c r="AV24" i="18" s="1"/>
  <c r="BB24" i="18" s="1"/>
  <c r="BE26" i="18"/>
  <c r="BF26" i="18" s="1"/>
  <c r="AL26" i="18"/>
  <c r="AE26" i="18"/>
  <c r="AK26" i="18"/>
  <c r="AQ26" i="18"/>
  <c r="AG26" i="18"/>
  <c r="AG25" i="18"/>
  <c r="AU25" i="18" s="1"/>
  <c r="BA25" i="18" s="1"/>
  <c r="AE17" i="18"/>
  <c r="AH28" i="18"/>
  <c r="AV28" i="18" s="1"/>
  <c r="BB28" i="18" s="1"/>
  <c r="AG24" i="18"/>
  <c r="AU24" i="18" s="1"/>
  <c r="BA24" i="18" s="1"/>
  <c r="AK21" i="18"/>
  <c r="AX21" i="18" s="1"/>
  <c r="BD21" i="18" s="1"/>
  <c r="AI28" i="18"/>
  <c r="BE14" i="18"/>
  <c r="BF14" i="18" s="1"/>
  <c r="AM22" i="18"/>
  <c r="AI13" i="18"/>
  <c r="AQ10" i="18"/>
  <c r="AO19" i="18"/>
  <c r="AK16" i="18"/>
  <c r="AX16" i="18" s="1"/>
  <c r="BD16" i="18" s="1"/>
  <c r="AG16" i="18"/>
  <c r="AU16" i="18" s="1"/>
  <c r="BA16" i="18" s="1"/>
  <c r="AJ10" i="18"/>
  <c r="AN10" i="18"/>
  <c r="AN20" i="18"/>
  <c r="AK27" i="18"/>
  <c r="AX27" i="18" s="1"/>
  <c r="BD27" i="18" s="1"/>
  <c r="AN25" i="18"/>
  <c r="AH25" i="18"/>
  <c r="AV25" i="18" s="1"/>
  <c r="BB25" i="18" s="1"/>
  <c r="AM18" i="18"/>
  <c r="AG18" i="18"/>
  <c r="AM15" i="18"/>
  <c r="AN15" i="18"/>
  <c r="BE15" i="18"/>
  <c r="BF15" i="18" s="1"/>
  <c r="AO28" i="18"/>
  <c r="AJ28" i="18"/>
  <c r="AW28" i="18" s="1"/>
  <c r="BC28" i="18" s="1"/>
  <c r="AM11" i="18"/>
  <c r="BE11" i="18"/>
  <c r="BF11" i="18" s="1"/>
  <c r="AQ22" i="18"/>
  <c r="AF22" i="18"/>
  <c r="BE22" i="18"/>
  <c r="BF22" i="18" s="1"/>
  <c r="AL22" i="18"/>
  <c r="AH27" i="18"/>
  <c r="AV27" i="18" s="1"/>
  <c r="BB27" i="18" s="1"/>
  <c r="AN27" i="18"/>
  <c r="BE24" i="18"/>
  <c r="BF24" i="18" s="1"/>
  <c r="AL24" i="18"/>
  <c r="AK24" i="18"/>
  <c r="AX24" i="18" s="1"/>
  <c r="BD24" i="18" s="1"/>
  <c r="AE24" i="18"/>
  <c r="AQ24" i="18"/>
  <c r="AF28" i="18"/>
  <c r="AT28" i="18" s="1"/>
  <c r="AZ28" i="18" s="1"/>
  <c r="AM27" i="18"/>
  <c r="AI24" i="18"/>
  <c r="AK22" i="18"/>
  <c r="AQ19" i="18"/>
  <c r="BE16" i="18"/>
  <c r="BF16" i="18" s="1"/>
  <c r="AH14" i="18"/>
  <c r="AV14" i="18" s="1"/>
  <c r="BB14" i="18" s="1"/>
  <c r="AM25" i="18"/>
  <c r="AL18" i="18"/>
  <c r="AE14" i="18"/>
  <c r="AH26" i="18"/>
  <c r="AI22" i="18"/>
  <c r="AI8" i="18"/>
  <c r="AE8" i="18"/>
  <c r="AF8" i="18"/>
  <c r="AT8" i="18" s="1"/>
  <c r="AZ8" i="18" s="1"/>
  <c r="AI25" i="18"/>
  <c r="AL14" i="18"/>
  <c r="AQ12" i="18"/>
  <c r="AN26" i="18"/>
  <c r="AN21" i="18"/>
  <c r="AQ21" i="18"/>
  <c r="AO17" i="18"/>
  <c r="AF17" i="18"/>
  <c r="AT17" i="18" s="1"/>
  <c r="AF16" i="18"/>
  <c r="AT16" i="18" s="1"/>
  <c r="AZ16" i="18" s="1"/>
  <c r="AK10" i="18"/>
  <c r="AL10" i="18"/>
  <c r="AJ19" i="18"/>
  <c r="AW19" i="18" s="1"/>
  <c r="BC19" i="18" s="1"/>
  <c r="AI14" i="18"/>
  <c r="AN12" i="18"/>
  <c r="AO11" i="18"/>
  <c r="AO21" i="18"/>
  <c r="AK17" i="18"/>
  <c r="AY8" i="18"/>
  <c r="AR8" i="18"/>
  <c r="AJ17" i="18"/>
  <c r="Q10" i="17"/>
  <c r="T6" i="17"/>
  <c r="T3" i="17"/>
  <c r="T4" i="17"/>
  <c r="T8" i="17"/>
  <c r="T5" i="17"/>
  <c r="T9" i="17"/>
  <c r="Z14" i="16"/>
  <c r="AO14" i="16" s="1"/>
  <c r="Z7" i="16"/>
  <c r="Z11" i="16"/>
  <c r="AO11" i="16" s="1"/>
  <c r="Y27" i="16"/>
  <c r="Y17" i="16"/>
  <c r="Y22" i="16"/>
  <c r="Y28" i="16"/>
  <c r="Y25" i="16"/>
  <c r="Y21" i="16"/>
  <c r="Y8" i="16"/>
  <c r="Y24" i="16"/>
  <c r="Z22" i="16"/>
  <c r="AO22" i="16" s="1"/>
  <c r="Z19" i="16"/>
  <c r="AO19" i="16" s="1"/>
  <c r="T25" i="16"/>
  <c r="AL25" i="16" s="1"/>
  <c r="T18" i="16"/>
  <c r="AL18" i="16" s="1"/>
  <c r="T15" i="16"/>
  <c r="AL15" i="16" s="1"/>
  <c r="T12" i="16"/>
  <c r="AL12" i="16" s="1"/>
  <c r="T9" i="16"/>
  <c r="AL9" i="16" s="1"/>
  <c r="T7" i="16"/>
  <c r="T28" i="16"/>
  <c r="AL28" i="16" s="1"/>
  <c r="T20" i="16"/>
  <c r="AL20" i="16" s="1"/>
  <c r="T5" i="16"/>
  <c r="T26" i="16"/>
  <c r="AL26" i="16" s="1"/>
  <c r="T13" i="16"/>
  <c r="AL13" i="16" s="1"/>
  <c r="T10" i="16"/>
  <c r="AL10" i="16" s="1"/>
  <c r="T24" i="16"/>
  <c r="AL24" i="16" s="1"/>
  <c r="T22" i="16"/>
  <c r="AL22" i="16" s="1"/>
  <c r="T16" i="16"/>
  <c r="AL16" i="16" s="1"/>
  <c r="T27" i="16"/>
  <c r="AL27" i="16" s="1"/>
  <c r="T23" i="16"/>
  <c r="AL23" i="16" s="1"/>
  <c r="T14" i="16"/>
  <c r="T11" i="16"/>
  <c r="AP11" i="16" s="1"/>
  <c r="T17" i="16"/>
  <c r="AL17" i="16" s="1"/>
  <c r="M40" i="16"/>
  <c r="W21" i="16"/>
  <c r="AN21" i="16" s="1"/>
  <c r="W8" i="16"/>
  <c r="W19" i="16"/>
  <c r="AN19" i="16" s="1"/>
  <c r="W16" i="16"/>
  <c r="AN16" i="16" s="1"/>
  <c r="W6" i="16"/>
  <c r="W22" i="16"/>
  <c r="AN22" i="16" s="1"/>
  <c r="W25" i="16"/>
  <c r="AN25" i="16" s="1"/>
  <c r="W26" i="16"/>
  <c r="AN26" i="16" s="1"/>
  <c r="W12" i="16"/>
  <c r="AN12" i="16" s="1"/>
  <c r="W17" i="16"/>
  <c r="AN17" i="16" s="1"/>
  <c r="W15" i="16"/>
  <c r="AN15" i="16" s="1"/>
  <c r="W20" i="16"/>
  <c r="AN20" i="16" s="1"/>
  <c r="Z20" i="16"/>
  <c r="AO20" i="16" s="1"/>
  <c r="Z25" i="16"/>
  <c r="AO25" i="16" s="1"/>
  <c r="Z18" i="16"/>
  <c r="AO18" i="16" s="1"/>
  <c r="Z15" i="16"/>
  <c r="AO15" i="16" s="1"/>
  <c r="Z12" i="16"/>
  <c r="AO12" i="16" s="1"/>
  <c r="Z9" i="16"/>
  <c r="AO9" i="16" s="1"/>
  <c r="Z28" i="16"/>
  <c r="AO28" i="16" s="1"/>
  <c r="Z27" i="16"/>
  <c r="AO27" i="16" s="1"/>
  <c r="Z23" i="16"/>
  <c r="AO23" i="16" s="1"/>
  <c r="Z17" i="16"/>
  <c r="AO17" i="16" s="1"/>
  <c r="Z24" i="16"/>
  <c r="AO24" i="16" s="1"/>
  <c r="W23" i="16"/>
  <c r="AN23" i="16" s="1"/>
  <c r="M39" i="16"/>
  <c r="W18" i="16"/>
  <c r="AN18" i="16" s="1"/>
  <c r="Z21" i="16"/>
  <c r="AO21" i="16" s="1"/>
  <c r="Y26" i="16"/>
  <c r="W9" i="16"/>
  <c r="AN9" i="16" s="1"/>
  <c r="W10" i="16"/>
  <c r="AN10" i="16" s="1"/>
  <c r="V26" i="16"/>
  <c r="AM26" i="16" s="1"/>
  <c r="V13" i="16"/>
  <c r="AM13" i="16" s="1"/>
  <c r="V10" i="16"/>
  <c r="AM10" i="16" s="1"/>
  <c r="V23" i="16"/>
  <c r="AM23" i="16" s="1"/>
  <c r="V6" i="16"/>
  <c r="V25" i="16"/>
  <c r="AM25" i="16" s="1"/>
  <c r="V19" i="16"/>
  <c r="AM19" i="16" s="1"/>
  <c r="V24" i="16"/>
  <c r="AM24" i="16" s="1"/>
  <c r="V22" i="16"/>
  <c r="AM22" i="16" s="1"/>
  <c r="V18" i="16"/>
  <c r="AM18" i="16" s="1"/>
  <c r="Y16" i="16"/>
  <c r="Y18" i="16"/>
  <c r="Y23" i="16"/>
  <c r="Z26" i="16"/>
  <c r="AO26" i="16" s="1"/>
  <c r="Z13" i="16"/>
  <c r="AO13" i="16" s="1"/>
  <c r="W24" i="16"/>
  <c r="AN24" i="16" s="1"/>
  <c r="B34" i="16"/>
  <c r="B35" i="16" s="1"/>
  <c r="D32" i="16"/>
  <c r="D31" i="16"/>
  <c r="U6" i="16"/>
  <c r="X15" i="16"/>
  <c r="AD15" i="16" s="1"/>
  <c r="U16" i="16"/>
  <c r="X18" i="16"/>
  <c r="AD18" i="16" s="1"/>
  <c r="U19" i="16"/>
  <c r="X25" i="16"/>
  <c r="AD25" i="16" s="1"/>
  <c r="U23" i="16"/>
  <c r="X14" i="16"/>
  <c r="AD14" i="16" s="1"/>
  <c r="AB17" i="15"/>
  <c r="AA17" i="15"/>
  <c r="S17" i="15"/>
  <c r="P38" i="24" l="1"/>
  <c r="P39" i="24"/>
  <c r="G42" i="24"/>
  <c r="BF37" i="24"/>
  <c r="G41" i="24"/>
  <c r="N39" i="24"/>
  <c r="G39" i="24"/>
  <c r="BF35" i="24"/>
  <c r="G38" i="24"/>
  <c r="N41" i="24"/>
  <c r="BF38" i="24"/>
  <c r="AP8" i="24"/>
  <c r="AS8" i="24" s="1"/>
  <c r="AY8" i="24" s="1"/>
  <c r="AR8" i="24"/>
  <c r="AV22" i="24"/>
  <c r="BB22" i="24" s="1"/>
  <c r="J41" i="24"/>
  <c r="H38" i="24"/>
  <c r="J39" i="24"/>
  <c r="AV13" i="24"/>
  <c r="BB13" i="24" s="1"/>
  <c r="AR26" i="24"/>
  <c r="AP26" i="24"/>
  <c r="AS26" i="24" s="1"/>
  <c r="AY26" i="24" s="1"/>
  <c r="O42" i="24"/>
  <c r="AR13" i="24"/>
  <c r="O39" i="24"/>
  <c r="AP13" i="24"/>
  <c r="AS13" i="24" s="1"/>
  <c r="AY13" i="24" s="1"/>
  <c r="P41" i="24"/>
  <c r="L38" i="24"/>
  <c r="AX10" i="24"/>
  <c r="BD10" i="24" s="1"/>
  <c r="AR21" i="24"/>
  <c r="AP21" i="24"/>
  <c r="AS21" i="24" s="1"/>
  <c r="AY21" i="24" s="1"/>
  <c r="H40" i="24"/>
  <c r="O41" i="24"/>
  <c r="AR22" i="24"/>
  <c r="AP22" i="24"/>
  <c r="AS22" i="24" s="1"/>
  <c r="AY22" i="24" s="1"/>
  <c r="L40" i="24"/>
  <c r="AX18" i="24"/>
  <c r="BD18" i="24" s="1"/>
  <c r="AP9" i="24"/>
  <c r="AS9" i="24" s="1"/>
  <c r="AY9" i="24" s="1"/>
  <c r="O38" i="24"/>
  <c r="AR9" i="24"/>
  <c r="AR16" i="24"/>
  <c r="AP16" i="24"/>
  <c r="AS16" i="24" s="1"/>
  <c r="AY16" i="24" s="1"/>
  <c r="BF34" i="24"/>
  <c r="J42" i="24"/>
  <c r="AV26" i="24"/>
  <c r="BB26" i="24" s="1"/>
  <c r="AT22" i="24"/>
  <c r="AZ22" i="24" s="1"/>
  <c r="H41" i="24"/>
  <c r="AT13" i="24"/>
  <c r="AZ13" i="24" s="1"/>
  <c r="H39" i="24"/>
  <c r="P40" i="24"/>
  <c r="AR23" i="24"/>
  <c r="AP23" i="24"/>
  <c r="AS23" i="24" s="1"/>
  <c r="AY23" i="24" s="1"/>
  <c r="H42" i="24"/>
  <c r="AT26" i="24"/>
  <c r="AZ26" i="24" s="1"/>
  <c r="AR11" i="24"/>
  <c r="AP11" i="24"/>
  <c r="AS11" i="24" s="1"/>
  <c r="AY11" i="24" s="1"/>
  <c r="BF36" i="24"/>
  <c r="N42" i="24"/>
  <c r="AR28" i="24"/>
  <c r="AP28" i="24"/>
  <c r="AS28" i="24" s="1"/>
  <c r="AY28" i="24" s="1"/>
  <c r="AP24" i="24"/>
  <c r="AS24" i="24" s="1"/>
  <c r="AY24" i="24" s="1"/>
  <c r="AR24" i="24"/>
  <c r="AW10" i="24"/>
  <c r="BC10" i="24" s="1"/>
  <c r="K38" i="24"/>
  <c r="AX22" i="24"/>
  <c r="BD22" i="24" s="1"/>
  <c r="L41" i="24"/>
  <c r="AV10" i="24"/>
  <c r="BB10" i="24" s="1"/>
  <c r="J38" i="24"/>
  <c r="AR14" i="24"/>
  <c r="AP14" i="24"/>
  <c r="AS14" i="24" s="1"/>
  <c r="AY14" i="24" s="1"/>
  <c r="AR15" i="24"/>
  <c r="AP15" i="24"/>
  <c r="AS15" i="24" s="1"/>
  <c r="AY15" i="24" s="1"/>
  <c r="AR18" i="24"/>
  <c r="AP18" i="24"/>
  <c r="AS18" i="24" s="1"/>
  <c r="AY18" i="24" s="1"/>
  <c r="O40" i="24"/>
  <c r="N40" i="24"/>
  <c r="AR19" i="24"/>
  <c r="AP19" i="24"/>
  <c r="AS19" i="24" s="1"/>
  <c r="AY19" i="24" s="1"/>
  <c r="AR12" i="24"/>
  <c r="AP12" i="24"/>
  <c r="AS12" i="24" s="1"/>
  <c r="AY12" i="24" s="1"/>
  <c r="K42" i="24"/>
  <c r="AW26" i="24"/>
  <c r="BC26" i="24" s="1"/>
  <c r="G40" i="24"/>
  <c r="AR17" i="24"/>
  <c r="AP17" i="24"/>
  <c r="AS17" i="24" s="1"/>
  <c r="I42" i="24"/>
  <c r="AU26" i="24"/>
  <c r="BA26" i="24" s="1"/>
  <c r="AR10" i="24"/>
  <c r="AP10" i="24"/>
  <c r="AS10" i="24" s="1"/>
  <c r="AY10" i="24" s="1"/>
  <c r="I39" i="24"/>
  <c r="AU13" i="24"/>
  <c r="BA13" i="24" s="1"/>
  <c r="J40" i="24"/>
  <c r="AV18" i="24"/>
  <c r="BB18" i="24" s="1"/>
  <c r="L42" i="24"/>
  <c r="AX26" i="24"/>
  <c r="BD26" i="24" s="1"/>
  <c r="I40" i="24"/>
  <c r="AU18" i="24"/>
  <c r="BA18" i="24" s="1"/>
  <c r="I38" i="24"/>
  <c r="AU10" i="24"/>
  <c r="BA10" i="24" s="1"/>
  <c r="K39" i="24"/>
  <c r="AW13" i="24"/>
  <c r="BC13" i="24" s="1"/>
  <c r="N38" i="24"/>
  <c r="AR27" i="24"/>
  <c r="AP27" i="24"/>
  <c r="AS27" i="24" s="1"/>
  <c r="AY27" i="24" s="1"/>
  <c r="AU22" i="24"/>
  <c r="BA22" i="24" s="1"/>
  <c r="I41" i="24"/>
  <c r="P42" i="24"/>
  <c r="L39" i="24"/>
  <c r="AX13" i="24"/>
  <c r="BD13" i="24" s="1"/>
  <c r="AR20" i="24"/>
  <c r="AP20" i="24"/>
  <c r="AS20" i="24" s="1"/>
  <c r="AY20" i="24" s="1"/>
  <c r="AW22" i="24"/>
  <c r="BC22" i="24" s="1"/>
  <c r="K41" i="24"/>
  <c r="K40" i="24"/>
  <c r="AW18" i="24"/>
  <c r="BC18" i="24" s="1"/>
  <c r="AR25" i="24"/>
  <c r="AP25" i="24"/>
  <c r="AS25" i="24" s="1"/>
  <c r="AY25" i="24" s="1"/>
  <c r="G42" i="22"/>
  <c r="H42" i="22"/>
  <c r="G41" i="22"/>
  <c r="Q40" i="22"/>
  <c r="H40" i="22"/>
  <c r="I40" i="22"/>
  <c r="G39" i="22"/>
  <c r="G38" i="22"/>
  <c r="Q38" i="22"/>
  <c r="AV22" i="22"/>
  <c r="BB22" i="22" s="1"/>
  <c r="J41" i="22"/>
  <c r="AU10" i="22"/>
  <c r="BA10" i="22" s="1"/>
  <c r="I38" i="22"/>
  <c r="L38" i="22"/>
  <c r="N38" i="22"/>
  <c r="G40" i="22"/>
  <c r="K41" i="22"/>
  <c r="K42" i="22"/>
  <c r="AW26" i="22"/>
  <c r="BC26" i="22" s="1"/>
  <c r="AV10" i="22"/>
  <c r="BB10" i="22" s="1"/>
  <c r="J38" i="22"/>
  <c r="I39" i="22"/>
  <c r="Q42" i="22"/>
  <c r="L40" i="22"/>
  <c r="AX18" i="22"/>
  <c r="BD18" i="22" s="1"/>
  <c r="AW10" i="22"/>
  <c r="BC10" i="22" s="1"/>
  <c r="K38" i="22"/>
  <c r="R39" i="22"/>
  <c r="N40" i="22"/>
  <c r="Q39" i="22"/>
  <c r="R41" i="22"/>
  <c r="H38" i="22"/>
  <c r="R38" i="22"/>
  <c r="K39" i="22"/>
  <c r="Q41" i="22"/>
  <c r="L41" i="22"/>
  <c r="J39" i="22"/>
  <c r="AV13" i="22"/>
  <c r="BB13" i="22" s="1"/>
  <c r="K40" i="22"/>
  <c r="AW18" i="22"/>
  <c r="BC18" i="22" s="1"/>
  <c r="L42" i="22"/>
  <c r="AX26" i="22"/>
  <c r="BD26" i="22" s="1"/>
  <c r="L39" i="22"/>
  <c r="H41" i="22"/>
  <c r="H39" i="22"/>
  <c r="AU22" i="22"/>
  <c r="BA22" i="22" s="1"/>
  <c r="I41" i="22"/>
  <c r="I42" i="22"/>
  <c r="AU26" i="22"/>
  <c r="BA26" i="22" s="1"/>
  <c r="R42" i="22"/>
  <c r="J42" i="22"/>
  <c r="AV26" i="22"/>
  <c r="BB26" i="22" s="1"/>
  <c r="R40" i="22"/>
  <c r="J40" i="22"/>
  <c r="AU23" i="21"/>
  <c r="BA23" i="21" s="1"/>
  <c r="AX23" i="21"/>
  <c r="BD23" i="21" s="1"/>
  <c r="AW23" i="21"/>
  <c r="BC23" i="21" s="1"/>
  <c r="AS21" i="21"/>
  <c r="AS18" i="21"/>
  <c r="AF19" i="21"/>
  <c r="AT19" i="21" s="1"/>
  <c r="AZ19" i="21" s="1"/>
  <c r="AJ8" i="21"/>
  <c r="AW8" i="21" s="1"/>
  <c r="BC8" i="21" s="1"/>
  <c r="AJ19" i="21"/>
  <c r="AF8" i="21"/>
  <c r="AT8" i="21" s="1"/>
  <c r="AZ8" i="21" s="1"/>
  <c r="AK13" i="21"/>
  <c r="AK9" i="21"/>
  <c r="AX9" i="21" s="1"/>
  <c r="BD9" i="21" s="1"/>
  <c r="AG8" i="21"/>
  <c r="AU8" i="21" s="1"/>
  <c r="BA8" i="21" s="1"/>
  <c r="AJ13" i="21"/>
  <c r="AH19" i="21"/>
  <c r="AV19" i="21" s="1"/>
  <c r="BB19" i="21" s="1"/>
  <c r="AF9" i="21"/>
  <c r="AT9" i="21" s="1"/>
  <c r="AZ9" i="21" s="1"/>
  <c r="AE8" i="21"/>
  <c r="AG13" i="21"/>
  <c r="AK19" i="21"/>
  <c r="AX19" i="21" s="1"/>
  <c r="BD19" i="21" s="1"/>
  <c r="AK8" i="21"/>
  <c r="AX8" i="21" s="1"/>
  <c r="BD8" i="21" s="1"/>
  <c r="AC34" i="21"/>
  <c r="AV27" i="21"/>
  <c r="BB27" i="21" s="1"/>
  <c r="M42" i="21"/>
  <c r="AW19" i="21"/>
  <c r="BC19" i="21" s="1"/>
  <c r="AT11" i="21"/>
  <c r="AZ11" i="21" s="1"/>
  <c r="M41" i="21"/>
  <c r="AC35" i="16"/>
  <c r="M38" i="21"/>
  <c r="AW15" i="21"/>
  <c r="BC15" i="21" s="1"/>
  <c r="M39" i="21"/>
  <c r="AV25" i="21"/>
  <c r="BB25" i="21" s="1"/>
  <c r="AV15" i="21"/>
  <c r="BB15" i="21" s="1"/>
  <c r="AI17" i="16"/>
  <c r="AI26" i="16"/>
  <c r="M41" i="16"/>
  <c r="AP26" i="16"/>
  <c r="Y15" i="16"/>
  <c r="Y12" i="16"/>
  <c r="Y20" i="16"/>
  <c r="AF20" i="16" s="1"/>
  <c r="AS20" i="16" s="1"/>
  <c r="AY20" i="16" s="1"/>
  <c r="Y13" i="16"/>
  <c r="AE13" i="16" s="1"/>
  <c r="Y11" i="16"/>
  <c r="AI11" i="16" s="1"/>
  <c r="Y14" i="16"/>
  <c r="AI14" i="16" s="1"/>
  <c r="AG20" i="16"/>
  <c r="AT20" i="16" s="1"/>
  <c r="AZ20" i="16" s="1"/>
  <c r="AP20" i="16"/>
  <c r="AI28" i="16"/>
  <c r="AP15" i="16"/>
  <c r="AP25" i="16"/>
  <c r="AI22" i="16"/>
  <c r="AP14" i="16"/>
  <c r="AP18" i="16"/>
  <c r="AP23" i="16"/>
  <c r="AF10" i="16"/>
  <c r="AI27" i="16"/>
  <c r="AP17" i="16"/>
  <c r="AI10" i="16"/>
  <c r="BD8" i="16"/>
  <c r="BE8" i="16" s="1"/>
  <c r="AN8" i="16"/>
  <c r="AI9" i="16"/>
  <c r="AP10" i="16"/>
  <c r="AC34" i="16"/>
  <c r="AP24" i="16"/>
  <c r="AP9" i="16"/>
  <c r="AI20" i="16"/>
  <c r="AI24" i="16"/>
  <c r="M38" i="16"/>
  <c r="AP16" i="16"/>
  <c r="AP13" i="16"/>
  <c r="AP22" i="16"/>
  <c r="AI19" i="16"/>
  <c r="AI25" i="16"/>
  <c r="AI23" i="16"/>
  <c r="AI18" i="16"/>
  <c r="AG11" i="16"/>
  <c r="AT11" i="16" s="1"/>
  <c r="AZ11" i="16" s="1"/>
  <c r="AL11" i="16"/>
  <c r="T8" i="16"/>
  <c r="AK8" i="16" s="1"/>
  <c r="AW8" i="16" s="1"/>
  <c r="BC8" i="16" s="1"/>
  <c r="T6" i="16"/>
  <c r="T21" i="16"/>
  <c r="AG21" i="16" s="1"/>
  <c r="AT21" i="16" s="1"/>
  <c r="AZ21" i="16" s="1"/>
  <c r="T19" i="16"/>
  <c r="AP28" i="16"/>
  <c r="AP12" i="16"/>
  <c r="AI16" i="16"/>
  <c r="AH14" i="16"/>
  <c r="AU14" i="16" s="1"/>
  <c r="BA14" i="16" s="1"/>
  <c r="AL14" i="16"/>
  <c r="AQ14" i="16" s="1"/>
  <c r="AI21" i="16"/>
  <c r="AI12" i="16"/>
  <c r="AP27" i="16"/>
  <c r="AI15" i="16"/>
  <c r="AF17" i="19"/>
  <c r="AT17" i="19" s="1"/>
  <c r="AK10" i="19"/>
  <c r="AF14" i="19"/>
  <c r="AT14" i="19" s="1"/>
  <c r="AZ14" i="19" s="1"/>
  <c r="AH20" i="19"/>
  <c r="AV20" i="19" s="1"/>
  <c r="BB20" i="19" s="1"/>
  <c r="AF21" i="19"/>
  <c r="AT21" i="19" s="1"/>
  <c r="AZ21" i="19" s="1"/>
  <c r="AG17" i="19"/>
  <c r="AK8" i="19"/>
  <c r="AX8" i="19" s="1"/>
  <c r="BD8" i="19" s="1"/>
  <c r="AG27" i="19"/>
  <c r="AU27" i="19" s="1"/>
  <c r="BA27" i="19" s="1"/>
  <c r="AE12" i="18"/>
  <c r="AJ14" i="18"/>
  <c r="AW14" i="18" s="1"/>
  <c r="BC14" i="18" s="1"/>
  <c r="AE19" i="18"/>
  <c r="AF19" i="18"/>
  <c r="AT19" i="18" s="1"/>
  <c r="AZ19" i="18" s="1"/>
  <c r="AK14" i="18"/>
  <c r="AX14" i="18" s="1"/>
  <c r="BD14" i="18" s="1"/>
  <c r="AG12" i="18"/>
  <c r="AU12" i="18" s="1"/>
  <c r="BA12" i="18" s="1"/>
  <c r="AI12" i="18"/>
  <c r="AH12" i="18"/>
  <c r="AV12" i="18" s="1"/>
  <c r="BB12" i="18" s="1"/>
  <c r="AF12" i="18"/>
  <c r="AT12" i="18" s="1"/>
  <c r="AZ12" i="18" s="1"/>
  <c r="AK19" i="18"/>
  <c r="AX19" i="18" s="1"/>
  <c r="BD19" i="18" s="1"/>
  <c r="AG19" i="18"/>
  <c r="AU19" i="18" s="1"/>
  <c r="BA19" i="18" s="1"/>
  <c r="AE15" i="18"/>
  <c r="G39" i="18" s="1"/>
  <c r="AG15" i="18"/>
  <c r="AU15" i="18" s="1"/>
  <c r="BA15" i="18" s="1"/>
  <c r="AI15" i="18"/>
  <c r="AF15" i="18"/>
  <c r="AT15" i="18" s="1"/>
  <c r="AZ15" i="18" s="1"/>
  <c r="AJ15" i="18"/>
  <c r="AW15" i="18" s="1"/>
  <c r="BC15" i="18" s="1"/>
  <c r="AE23" i="18"/>
  <c r="G41" i="18" s="1"/>
  <c r="AG23" i="18"/>
  <c r="AU23" i="18" s="1"/>
  <c r="BA23" i="18" s="1"/>
  <c r="AJ23" i="18"/>
  <c r="AW23" i="18" s="1"/>
  <c r="BC23" i="18" s="1"/>
  <c r="AH11" i="18"/>
  <c r="AV11" i="18" s="1"/>
  <c r="BB11" i="18" s="1"/>
  <c r="AH23" i="18"/>
  <c r="AV23" i="18" s="1"/>
  <c r="BB23" i="18" s="1"/>
  <c r="AI9" i="18"/>
  <c r="AK9" i="18"/>
  <c r="AX9" i="18" s="1"/>
  <c r="BD9" i="18" s="1"/>
  <c r="AF9" i="18"/>
  <c r="AT9" i="18" s="1"/>
  <c r="AZ9" i="18" s="1"/>
  <c r="AG9" i="18"/>
  <c r="AU9" i="18" s="1"/>
  <c r="BA9" i="18" s="1"/>
  <c r="AI23" i="18"/>
  <c r="AE11" i="18"/>
  <c r="AH9" i="18"/>
  <c r="AV9" i="18" s="1"/>
  <c r="BB9" i="18" s="1"/>
  <c r="AK11" i="18"/>
  <c r="AX11" i="18" s="1"/>
  <c r="BD11" i="18" s="1"/>
  <c r="AF11" i="18"/>
  <c r="AT11" i="18" s="1"/>
  <c r="AZ11" i="18" s="1"/>
  <c r="AG11" i="18"/>
  <c r="AU11" i="18" s="1"/>
  <c r="BA11" i="18" s="1"/>
  <c r="AJ11" i="18"/>
  <c r="AW11" i="18" s="1"/>
  <c r="BC11" i="18" s="1"/>
  <c r="AJ9" i="18"/>
  <c r="AW9" i="18" s="1"/>
  <c r="BC9" i="18" s="1"/>
  <c r="N40" i="21"/>
  <c r="AE19" i="21"/>
  <c r="AJ22" i="21"/>
  <c r="AJ9" i="21"/>
  <c r="AW9" i="21" s="1"/>
  <c r="BC9" i="21" s="1"/>
  <c r="AG18" i="21"/>
  <c r="AU18" i="21" s="1"/>
  <c r="BA18" i="21" s="1"/>
  <c r="AH8" i="21"/>
  <c r="AV8" i="21" s="1"/>
  <c r="BB8" i="21" s="1"/>
  <c r="AH10" i="21"/>
  <c r="AE14" i="21"/>
  <c r="AJ11" i="21"/>
  <c r="AW11" i="21" s="1"/>
  <c r="BC11" i="21" s="1"/>
  <c r="AG11" i="21"/>
  <c r="AU11" i="21" s="1"/>
  <c r="BA11" i="21" s="1"/>
  <c r="N41" i="21"/>
  <c r="AF21" i="21"/>
  <c r="AT21" i="21" s="1"/>
  <c r="AZ21" i="21" s="1"/>
  <c r="P42" i="21"/>
  <c r="AE25" i="21"/>
  <c r="AH9" i="21"/>
  <c r="AV9" i="21" s="1"/>
  <c r="BB9" i="21" s="1"/>
  <c r="AG19" i="21"/>
  <c r="AU19" i="21" s="1"/>
  <c r="BA19" i="21" s="1"/>
  <c r="AF16" i="21"/>
  <c r="AT16" i="21" s="1"/>
  <c r="AZ16" i="21" s="1"/>
  <c r="AK26" i="21"/>
  <c r="AX26" i="21" s="1"/>
  <c r="BD26" i="21" s="1"/>
  <c r="AE16" i="21"/>
  <c r="AE28" i="21"/>
  <c r="G42" i="21" s="1"/>
  <c r="AH26" i="21"/>
  <c r="J42" i="21" s="1"/>
  <c r="AH24" i="21"/>
  <c r="AV24" i="21" s="1"/>
  <c r="BB24" i="21" s="1"/>
  <c r="AK16" i="21"/>
  <c r="AX16" i="21" s="1"/>
  <c r="BD16" i="21" s="1"/>
  <c r="AH20" i="21"/>
  <c r="AV20" i="21" s="1"/>
  <c r="BB20" i="21" s="1"/>
  <c r="AG21" i="21"/>
  <c r="AU21" i="21" s="1"/>
  <c r="BA21" i="21" s="1"/>
  <c r="AG16" i="21"/>
  <c r="AU16" i="21" s="1"/>
  <c r="BA16" i="21" s="1"/>
  <c r="AF20" i="21"/>
  <c r="AT20" i="21" s="1"/>
  <c r="AZ20" i="21" s="1"/>
  <c r="AK28" i="21"/>
  <c r="AX28" i="21" s="1"/>
  <c r="BD28" i="21" s="1"/>
  <c r="AK21" i="21"/>
  <c r="AX21" i="21" s="1"/>
  <c r="BD21" i="21" s="1"/>
  <c r="AF26" i="21"/>
  <c r="AT26" i="21" s="1"/>
  <c r="AZ26" i="21" s="1"/>
  <c r="AJ28" i="21"/>
  <c r="AW28" i="21" s="1"/>
  <c r="BC28" i="21" s="1"/>
  <c r="AE21" i="21"/>
  <c r="AG28" i="21"/>
  <c r="AU28" i="21" s="1"/>
  <c r="BA28" i="21" s="1"/>
  <c r="AJ20" i="21"/>
  <c r="AW20" i="21" s="1"/>
  <c r="BC20" i="21" s="1"/>
  <c r="AE20" i="21"/>
  <c r="AH21" i="21"/>
  <c r="AV21" i="21" s="1"/>
  <c r="BB21" i="21" s="1"/>
  <c r="AK20" i="21"/>
  <c r="AX20" i="21" s="1"/>
  <c r="BD20" i="21" s="1"/>
  <c r="AJ21" i="21"/>
  <c r="AW21" i="21" s="1"/>
  <c r="BC21" i="21" s="1"/>
  <c r="AG20" i="21"/>
  <c r="AU20" i="21" s="1"/>
  <c r="BA20" i="21" s="1"/>
  <c r="P39" i="21"/>
  <c r="AH28" i="21"/>
  <c r="AV28" i="21" s="1"/>
  <c r="BB28" i="21" s="1"/>
  <c r="AJ26" i="21"/>
  <c r="AF28" i="21"/>
  <c r="AT28" i="21" s="1"/>
  <c r="AZ28" i="21" s="1"/>
  <c r="AJ16" i="21"/>
  <c r="AW16" i="21" s="1"/>
  <c r="BC16" i="21" s="1"/>
  <c r="AG26" i="21"/>
  <c r="AU26" i="21" s="1"/>
  <c r="BA26" i="21" s="1"/>
  <c r="AR21" i="21"/>
  <c r="AY21" i="21"/>
  <c r="AT13" i="21"/>
  <c r="AZ13" i="21" s="1"/>
  <c r="AY15" i="21"/>
  <c r="AR15" i="21"/>
  <c r="AY28" i="21"/>
  <c r="AR28" i="21"/>
  <c r="O42" i="21"/>
  <c r="AY26" i="21"/>
  <c r="AR26" i="21"/>
  <c r="AG27" i="21"/>
  <c r="AU27" i="21" s="1"/>
  <c r="BA27" i="21" s="1"/>
  <c r="AY24" i="21"/>
  <c r="AR24" i="21"/>
  <c r="AJ10" i="21"/>
  <c r="AE22" i="21"/>
  <c r="AF18" i="21"/>
  <c r="AE15" i="21"/>
  <c r="BF38" i="21"/>
  <c r="AY9" i="21"/>
  <c r="AR9" i="21"/>
  <c r="O38" i="21"/>
  <c r="N39" i="21"/>
  <c r="AY23" i="21"/>
  <c r="AR23" i="21"/>
  <c r="AK18" i="21"/>
  <c r="AG25" i="21"/>
  <c r="AU25" i="21" s="1"/>
  <c r="BA25" i="21" s="1"/>
  <c r="AE24" i="21"/>
  <c r="AY18" i="21"/>
  <c r="AR18" i="21"/>
  <c r="O40" i="21"/>
  <c r="AE10" i="21"/>
  <c r="BF37" i="21"/>
  <c r="AF10" i="21"/>
  <c r="AY22" i="21"/>
  <c r="AR22" i="21"/>
  <c r="O41" i="21"/>
  <c r="AH14" i="21"/>
  <c r="AV14" i="21" s="1"/>
  <c r="BB14" i="21" s="1"/>
  <c r="AJ25" i="21"/>
  <c r="AW25" i="21" s="1"/>
  <c r="BC25" i="21" s="1"/>
  <c r="AR16" i="21"/>
  <c r="AY16" i="21"/>
  <c r="P40" i="21"/>
  <c r="AY12" i="21"/>
  <c r="AR12" i="21"/>
  <c r="AJ18" i="21"/>
  <c r="AR19" i="21"/>
  <c r="AY19" i="21"/>
  <c r="AY27" i="21"/>
  <c r="AR27" i="21"/>
  <c r="O39" i="21"/>
  <c r="AY13" i="21"/>
  <c r="AR13" i="21"/>
  <c r="AW13" i="21"/>
  <c r="BC13" i="21" s="1"/>
  <c r="AG24" i="21"/>
  <c r="AU24" i="21" s="1"/>
  <c r="BA24" i="21" s="1"/>
  <c r="AF24" i="21"/>
  <c r="AT24" i="21" s="1"/>
  <c r="AZ24" i="21" s="1"/>
  <c r="AG15" i="21"/>
  <c r="AU15" i="21" s="1"/>
  <c r="BA15" i="21" s="1"/>
  <c r="AK24" i="21"/>
  <c r="AX24" i="21" s="1"/>
  <c r="BD24" i="21" s="1"/>
  <c r="AF25" i="21"/>
  <c r="AT25" i="21" s="1"/>
  <c r="AZ25" i="21" s="1"/>
  <c r="AY8" i="21"/>
  <c r="AR8" i="21"/>
  <c r="BF34" i="21"/>
  <c r="AE18" i="21"/>
  <c r="P38" i="21"/>
  <c r="AG10" i="21"/>
  <c r="AV18" i="21"/>
  <c r="BB18" i="21" s="1"/>
  <c r="BF36" i="21"/>
  <c r="AX13" i="21"/>
  <c r="BD13" i="21" s="1"/>
  <c r="L39" i="21"/>
  <c r="AF22" i="21"/>
  <c r="AK10" i="21"/>
  <c r="AI9" i="21"/>
  <c r="AG9" i="21"/>
  <c r="AU9" i="21" s="1"/>
  <c r="BA9" i="21" s="1"/>
  <c r="AR17" i="21"/>
  <c r="P41" i="21"/>
  <c r="AY20" i="21"/>
  <c r="AR20" i="21"/>
  <c r="AK25" i="21"/>
  <c r="AX25" i="21" s="1"/>
  <c r="BD25" i="21" s="1"/>
  <c r="AJ14" i="21"/>
  <c r="AW14" i="21" s="1"/>
  <c r="BC14" i="21" s="1"/>
  <c r="AY10" i="21"/>
  <c r="AR10" i="21"/>
  <c r="AH13" i="21"/>
  <c r="AI12" i="21"/>
  <c r="AK12" i="21"/>
  <c r="AX12" i="21" s="1"/>
  <c r="BD12" i="21" s="1"/>
  <c r="AI17" i="21"/>
  <c r="AJ17" i="21"/>
  <c r="AK17" i="21"/>
  <c r="AH16" i="21"/>
  <c r="AV16" i="21" s="1"/>
  <c r="BB16" i="21" s="1"/>
  <c r="AG22" i="21"/>
  <c r="AK22" i="21"/>
  <c r="AU13" i="21"/>
  <c r="BA13" i="21" s="1"/>
  <c r="AE13" i="21"/>
  <c r="AI27" i="21"/>
  <c r="N42" i="21" s="1"/>
  <c r="AK27" i="21"/>
  <c r="AX27" i="21" s="1"/>
  <c r="BD27" i="21" s="1"/>
  <c r="AJ27" i="21"/>
  <c r="AW27" i="21" s="1"/>
  <c r="BC27" i="21" s="1"/>
  <c r="AY25" i="21"/>
  <c r="AR25" i="21"/>
  <c r="AY14" i="21"/>
  <c r="AR14" i="21"/>
  <c r="AV10" i="21"/>
  <c r="BB10" i="21" s="1"/>
  <c r="J38" i="21"/>
  <c r="BF35" i="21"/>
  <c r="AI11" i="21"/>
  <c r="AK11" i="21"/>
  <c r="AX11" i="21" s="1"/>
  <c r="BD11" i="21" s="1"/>
  <c r="AE11" i="21"/>
  <c r="AW22" i="21"/>
  <c r="BC22" i="21" s="1"/>
  <c r="AW26" i="21"/>
  <c r="BC26" i="21" s="1"/>
  <c r="AH22" i="21"/>
  <c r="AJ24" i="21"/>
  <c r="AW24" i="21" s="1"/>
  <c r="BC24" i="21" s="1"/>
  <c r="N42" i="19"/>
  <c r="BF37" i="19"/>
  <c r="AG21" i="19"/>
  <c r="AU21" i="19" s="1"/>
  <c r="BA21" i="19" s="1"/>
  <c r="AJ16" i="19"/>
  <c r="AW16" i="19" s="1"/>
  <c r="BC16" i="19" s="1"/>
  <c r="AK12" i="19"/>
  <c r="AX12" i="19" s="1"/>
  <c r="BD12" i="19" s="1"/>
  <c r="AE12" i="19"/>
  <c r="AE10" i="19"/>
  <c r="P40" i="19"/>
  <c r="AJ22" i="19"/>
  <c r="AW22" i="19" s="1"/>
  <c r="BC22" i="19" s="1"/>
  <c r="AE24" i="19"/>
  <c r="AF22" i="19"/>
  <c r="AT22" i="19" s="1"/>
  <c r="AZ22" i="19" s="1"/>
  <c r="AJ12" i="19"/>
  <c r="AW12" i="19" s="1"/>
  <c r="BC12" i="19" s="1"/>
  <c r="AE22" i="19"/>
  <c r="AK16" i="19"/>
  <c r="AX16" i="19" s="1"/>
  <c r="BD16" i="19" s="1"/>
  <c r="AH25" i="19"/>
  <c r="AV25" i="19" s="1"/>
  <c r="BB25" i="19" s="1"/>
  <c r="AE15" i="19"/>
  <c r="AG12" i="19"/>
  <c r="AU12" i="19" s="1"/>
  <c r="BA12" i="19" s="1"/>
  <c r="AE16" i="19"/>
  <c r="AF25" i="19"/>
  <c r="AT25" i="19" s="1"/>
  <c r="AZ25" i="19" s="1"/>
  <c r="AG16" i="19"/>
  <c r="AU16" i="19" s="1"/>
  <c r="BA16" i="19" s="1"/>
  <c r="AF13" i="19"/>
  <c r="AG13" i="19"/>
  <c r="AU13" i="19" s="1"/>
  <c r="BA13" i="19" s="1"/>
  <c r="AH17" i="19"/>
  <c r="AV17" i="19" s="1"/>
  <c r="AG18" i="19"/>
  <c r="AU18" i="19" s="1"/>
  <c r="BA18" i="19" s="1"/>
  <c r="AE27" i="19"/>
  <c r="AF16" i="19"/>
  <c r="AT16" i="19" s="1"/>
  <c r="AZ16" i="19" s="1"/>
  <c r="AH12" i="19"/>
  <c r="AV12" i="19" s="1"/>
  <c r="BB12" i="19" s="1"/>
  <c r="AJ24" i="19"/>
  <c r="AW24" i="19" s="1"/>
  <c r="BC24" i="19" s="1"/>
  <c r="P38" i="19"/>
  <c r="AG19" i="19"/>
  <c r="AU19" i="19" s="1"/>
  <c r="BA19" i="19" s="1"/>
  <c r="AK19" i="19"/>
  <c r="AX19" i="19" s="1"/>
  <c r="BD19" i="19" s="1"/>
  <c r="AE17" i="19"/>
  <c r="AY11" i="19"/>
  <c r="AR11" i="19"/>
  <c r="AY16" i="19"/>
  <c r="AR16" i="19"/>
  <c r="AY15" i="19"/>
  <c r="AR15" i="19"/>
  <c r="O42" i="19"/>
  <c r="AY26" i="19"/>
  <c r="AR26" i="19"/>
  <c r="AF26" i="19"/>
  <c r="AY28" i="19"/>
  <c r="AR28" i="19"/>
  <c r="AI9" i="19"/>
  <c r="AJ9" i="19"/>
  <c r="AW9" i="19" s="1"/>
  <c r="BC9" i="19" s="1"/>
  <c r="AE11" i="19"/>
  <c r="AE19" i="19"/>
  <c r="AY24" i="19"/>
  <c r="AR24" i="19"/>
  <c r="AR17" i="19"/>
  <c r="AF8" i="19"/>
  <c r="AT8" i="19" s="1"/>
  <c r="AZ8" i="19" s="1"/>
  <c r="AY12" i="19"/>
  <c r="AR12" i="19"/>
  <c r="AH9" i="19"/>
  <c r="AV9" i="19" s="1"/>
  <c r="BB9" i="19" s="1"/>
  <c r="AG10" i="19"/>
  <c r="P39" i="19"/>
  <c r="AE28" i="19"/>
  <c r="AY14" i="19"/>
  <c r="AR14" i="19"/>
  <c r="AJ10" i="19"/>
  <c r="AH27" i="19"/>
  <c r="AV27" i="19" s="1"/>
  <c r="BB27" i="19" s="1"/>
  <c r="AJ23" i="19"/>
  <c r="AW23" i="19" s="1"/>
  <c r="BC23" i="19" s="1"/>
  <c r="AY8" i="19"/>
  <c r="AR8" i="19"/>
  <c r="AH11" i="19"/>
  <c r="AV11" i="19" s="1"/>
  <c r="BB11" i="19" s="1"/>
  <c r="AJ18" i="19"/>
  <c r="AK28" i="19"/>
  <c r="AX28" i="19" s="1"/>
  <c r="BD28" i="19" s="1"/>
  <c r="AJ21" i="19"/>
  <c r="AW21" i="19" s="1"/>
  <c r="BC21" i="19" s="1"/>
  <c r="AF15" i="19"/>
  <c r="AT15" i="19" s="1"/>
  <c r="AZ15" i="19" s="1"/>
  <c r="BF35" i="19"/>
  <c r="AY10" i="19"/>
  <c r="AR10" i="19"/>
  <c r="N40" i="19"/>
  <c r="AI14" i="19"/>
  <c r="N39" i="19" s="1"/>
  <c r="AK14" i="19"/>
  <c r="AX14" i="19" s="1"/>
  <c r="BD14" i="19" s="1"/>
  <c r="AH14" i="19"/>
  <c r="AV14" i="19" s="1"/>
  <c r="BB14" i="19" s="1"/>
  <c r="AJ14" i="19"/>
  <c r="AW14" i="19" s="1"/>
  <c r="BC14" i="19" s="1"/>
  <c r="AG23" i="19"/>
  <c r="AU23" i="19" s="1"/>
  <c r="BA23" i="19" s="1"/>
  <c r="AR25" i="19"/>
  <c r="AY25" i="19"/>
  <c r="AF20" i="19"/>
  <c r="AT20" i="19" s="1"/>
  <c r="AZ20" i="19" s="1"/>
  <c r="AG20" i="19"/>
  <c r="AU20" i="19" s="1"/>
  <c r="BA20" i="19" s="1"/>
  <c r="AH26" i="19"/>
  <c r="AH8" i="19"/>
  <c r="AV8" i="19" s="1"/>
  <c r="BB8" i="19" s="1"/>
  <c r="AG11" i="19"/>
  <c r="AU11" i="19" s="1"/>
  <c r="BA11" i="19" s="1"/>
  <c r="AJ15" i="19"/>
  <c r="AW15" i="19" s="1"/>
  <c r="BC15" i="19" s="1"/>
  <c r="AG28" i="19"/>
  <c r="AU28" i="19" s="1"/>
  <c r="BA28" i="19" s="1"/>
  <c r="AJ28" i="19"/>
  <c r="AW28" i="19" s="1"/>
  <c r="BC28" i="19" s="1"/>
  <c r="AX10" i="19"/>
  <c r="BD10" i="19" s="1"/>
  <c r="AK11" i="19"/>
  <c r="AX11" i="19" s="1"/>
  <c r="BD11" i="19" s="1"/>
  <c r="AK9" i="19"/>
  <c r="AX9" i="19" s="1"/>
  <c r="BD9" i="19" s="1"/>
  <c r="AF23" i="19"/>
  <c r="AT23" i="19" s="1"/>
  <c r="AZ23" i="19" s="1"/>
  <c r="AE20" i="19"/>
  <c r="AY27" i="19"/>
  <c r="AR27" i="19"/>
  <c r="AJ13" i="19"/>
  <c r="AF18" i="19"/>
  <c r="AJ26" i="19"/>
  <c r="AH24" i="19"/>
  <c r="AV24" i="19" s="1"/>
  <c r="BB24" i="19" s="1"/>
  <c r="AK13" i="19"/>
  <c r="AJ25" i="19"/>
  <c r="AW25" i="19" s="1"/>
  <c r="BC25" i="19" s="1"/>
  <c r="AE23" i="19"/>
  <c r="AI22" i="19"/>
  <c r="N41" i="19" s="1"/>
  <c r="AK22" i="19"/>
  <c r="AE25" i="19"/>
  <c r="AK20" i="19"/>
  <c r="AX20" i="19" s="1"/>
  <c r="BD20" i="19" s="1"/>
  <c r="AF10" i="19"/>
  <c r="AK17" i="19"/>
  <c r="AH23" i="19"/>
  <c r="AV23" i="19" s="1"/>
  <c r="BB23" i="19" s="1"/>
  <c r="AK24" i="19"/>
  <c r="AX24" i="19" s="1"/>
  <c r="BD24" i="19" s="1"/>
  <c r="AK21" i="19"/>
  <c r="AX21" i="19" s="1"/>
  <c r="BD21" i="19" s="1"/>
  <c r="O39" i="19"/>
  <c r="AY13" i="19"/>
  <c r="AR13" i="19"/>
  <c r="AJ19" i="19"/>
  <c r="AW19" i="19" s="1"/>
  <c r="BC19" i="19" s="1"/>
  <c r="AJ8" i="19"/>
  <c r="AW8" i="19" s="1"/>
  <c r="BC8" i="19" s="1"/>
  <c r="AH18" i="19"/>
  <c r="AH28" i="19"/>
  <c r="AV28" i="19" s="1"/>
  <c r="BB28" i="19" s="1"/>
  <c r="AY20" i="19"/>
  <c r="AR20" i="19"/>
  <c r="AH22" i="19"/>
  <c r="AJ17" i="19"/>
  <c r="AH19" i="19"/>
  <c r="AV19" i="19" s="1"/>
  <c r="BB19" i="19" s="1"/>
  <c r="AH16" i="19"/>
  <c r="AV16" i="19" s="1"/>
  <c r="BB16" i="19" s="1"/>
  <c r="AE9" i="19"/>
  <c r="AJ20" i="19"/>
  <c r="AW20" i="19" s="1"/>
  <c r="BC20" i="19" s="1"/>
  <c r="AJ27" i="19"/>
  <c r="AW27" i="19" s="1"/>
  <c r="BC27" i="19" s="1"/>
  <c r="AY19" i="19"/>
  <c r="AR19" i="19"/>
  <c r="AY21" i="19"/>
  <c r="AR21" i="19"/>
  <c r="AU22" i="19"/>
  <c r="BA22" i="19" s="1"/>
  <c r="AG24" i="19"/>
  <c r="AU24" i="19" s="1"/>
  <c r="BA24" i="19" s="1"/>
  <c r="AE18" i="19"/>
  <c r="AE26" i="19"/>
  <c r="AY9" i="19"/>
  <c r="O38" i="19"/>
  <c r="AR9" i="19"/>
  <c r="AY22" i="19"/>
  <c r="AR22" i="19"/>
  <c r="O41" i="19"/>
  <c r="AK18" i="19"/>
  <c r="AF28" i="19"/>
  <c r="AT28" i="19" s="1"/>
  <c r="AZ28" i="19" s="1"/>
  <c r="AE21" i="19"/>
  <c r="AV13" i="19"/>
  <c r="BB13" i="19" s="1"/>
  <c r="AK23" i="19"/>
  <c r="AX23" i="19" s="1"/>
  <c r="BD23" i="19" s="1"/>
  <c r="AF9" i="19"/>
  <c r="AT9" i="19" s="1"/>
  <c r="AZ9" i="19" s="1"/>
  <c r="AF24" i="19"/>
  <c r="AT24" i="19" s="1"/>
  <c r="AZ24" i="19" s="1"/>
  <c r="AY18" i="19"/>
  <c r="O40" i="19"/>
  <c r="AR18" i="19"/>
  <c r="AG25" i="19"/>
  <c r="AU25" i="19" s="1"/>
  <c r="BA25" i="19" s="1"/>
  <c r="AG15" i="19"/>
  <c r="AU15" i="19" s="1"/>
  <c r="BA15" i="19" s="1"/>
  <c r="AH10" i="19"/>
  <c r="AH15" i="19"/>
  <c r="AV15" i="19" s="1"/>
  <c r="BB15" i="19" s="1"/>
  <c r="BF38" i="19"/>
  <c r="AK25" i="19"/>
  <c r="AX25" i="19" s="1"/>
  <c r="BD25" i="19" s="1"/>
  <c r="AK26" i="19"/>
  <c r="AI11" i="19"/>
  <c r="AJ11" i="19"/>
  <c r="AW11" i="19" s="1"/>
  <c r="BC11" i="19" s="1"/>
  <c r="AY23" i="19"/>
  <c r="AR23" i="19"/>
  <c r="AG9" i="19"/>
  <c r="AU9" i="19" s="1"/>
  <c r="BA9" i="19" s="1"/>
  <c r="AG26" i="19"/>
  <c r="AH21" i="19"/>
  <c r="AV21" i="19" s="1"/>
  <c r="BB21" i="19" s="1"/>
  <c r="BF36" i="19"/>
  <c r="AF19" i="19"/>
  <c r="AT19" i="19" s="1"/>
  <c r="AZ19" i="19" s="1"/>
  <c r="P42" i="19"/>
  <c r="BF34" i="19"/>
  <c r="P41" i="19"/>
  <c r="AK15" i="19"/>
  <c r="AX15" i="19" s="1"/>
  <c r="BD15" i="19" s="1"/>
  <c r="P42" i="18"/>
  <c r="BF38" i="18"/>
  <c r="BF36" i="18"/>
  <c r="AR11" i="18"/>
  <c r="AX13" i="18"/>
  <c r="BD13" i="18" s="1"/>
  <c r="P39" i="18"/>
  <c r="AY21" i="18"/>
  <c r="O38" i="18"/>
  <c r="N38" i="18"/>
  <c r="N41" i="18"/>
  <c r="AR15" i="18"/>
  <c r="BF35" i="18"/>
  <c r="G40" i="18"/>
  <c r="P40" i="18"/>
  <c r="BF34" i="18"/>
  <c r="J39" i="18"/>
  <c r="H39" i="18"/>
  <c r="P41" i="18"/>
  <c r="AY26" i="18"/>
  <c r="O42" i="18"/>
  <c r="AR26" i="18"/>
  <c r="AR23" i="18"/>
  <c r="AY23" i="18"/>
  <c r="AR22" i="18"/>
  <c r="AY22" i="18"/>
  <c r="O41" i="18"/>
  <c r="K41" i="18"/>
  <c r="AW22" i="18"/>
  <c r="BC22" i="18" s="1"/>
  <c r="H38" i="18"/>
  <c r="AT10" i="18"/>
  <c r="AZ10" i="18" s="1"/>
  <c r="AY20" i="18"/>
  <c r="AR20" i="18"/>
  <c r="AR10" i="18"/>
  <c r="AY10" i="18"/>
  <c r="L41" i="18"/>
  <c r="AX22" i="18"/>
  <c r="BD22" i="18" s="1"/>
  <c r="BF37" i="18"/>
  <c r="N39" i="18"/>
  <c r="L42" i="18"/>
  <c r="AX26" i="18"/>
  <c r="BD26" i="18" s="1"/>
  <c r="J38" i="18"/>
  <c r="AV10" i="18"/>
  <c r="BB10" i="18" s="1"/>
  <c r="N40" i="18"/>
  <c r="AW26" i="18"/>
  <c r="BC26" i="18" s="1"/>
  <c r="K42" i="18"/>
  <c r="AW18" i="18"/>
  <c r="BC18" i="18" s="1"/>
  <c r="K40" i="18"/>
  <c r="N42" i="18"/>
  <c r="AV22" i="18"/>
  <c r="BB22" i="18" s="1"/>
  <c r="AR28" i="18"/>
  <c r="AY28" i="18"/>
  <c r="K38" i="18"/>
  <c r="AW10" i="18"/>
  <c r="BC10" i="18" s="1"/>
  <c r="I42" i="18"/>
  <c r="AU26" i="18"/>
  <c r="BA26" i="18" s="1"/>
  <c r="AY27" i="18"/>
  <c r="AR27" i="18"/>
  <c r="AY25" i="18"/>
  <c r="AR25" i="18"/>
  <c r="AR14" i="18"/>
  <c r="AY14" i="18"/>
  <c r="J42" i="18"/>
  <c r="AV26" i="18"/>
  <c r="BB26" i="18" s="1"/>
  <c r="AY24" i="18"/>
  <c r="AR24" i="18"/>
  <c r="P38" i="18"/>
  <c r="I39" i="18"/>
  <c r="AU13" i="18"/>
  <c r="BA13" i="18" s="1"/>
  <c r="AY12" i="18"/>
  <c r="AR12" i="18"/>
  <c r="AR13" i="18"/>
  <c r="O39" i="18"/>
  <c r="AY13" i="18"/>
  <c r="R39" i="18" s="1"/>
  <c r="AR19" i="18"/>
  <c r="AY19" i="18"/>
  <c r="I41" i="18"/>
  <c r="AX10" i="18"/>
  <c r="BD10" i="18" s="1"/>
  <c r="O40" i="18"/>
  <c r="AR18" i="18"/>
  <c r="AY18" i="18"/>
  <c r="AT22" i="18"/>
  <c r="AZ22" i="18" s="1"/>
  <c r="H41" i="18"/>
  <c r="AU18" i="18"/>
  <c r="BA18" i="18" s="1"/>
  <c r="J40" i="18"/>
  <c r="G42" i="18"/>
  <c r="I38" i="18"/>
  <c r="AU10" i="18"/>
  <c r="BA10" i="18" s="1"/>
  <c r="AR17" i="18"/>
  <c r="L40" i="18"/>
  <c r="AX18" i="18"/>
  <c r="BD18" i="18" s="1"/>
  <c r="H42" i="18"/>
  <c r="AT26" i="18"/>
  <c r="AZ26" i="18" s="1"/>
  <c r="AW13" i="18"/>
  <c r="BC13" i="18" s="1"/>
  <c r="K39" i="18"/>
  <c r="H40" i="18"/>
  <c r="T10" i="17"/>
  <c r="BD21" i="16"/>
  <c r="BE21" i="16" s="1"/>
  <c r="AG16" i="16"/>
  <c r="AT16" i="16" s="1"/>
  <c r="AZ16" i="16" s="1"/>
  <c r="AF15" i="16"/>
  <c r="AS15" i="16" s="1"/>
  <c r="AY15" i="16" s="1"/>
  <c r="AF9" i="16"/>
  <c r="AS9" i="16" s="1"/>
  <c r="AY9" i="16" s="1"/>
  <c r="AF25" i="16"/>
  <c r="AS25" i="16" s="1"/>
  <c r="AY25" i="16" s="1"/>
  <c r="AF23" i="16"/>
  <c r="AS23" i="16" s="1"/>
  <c r="AY23" i="16" s="1"/>
  <c r="AF12" i="16"/>
  <c r="AS12" i="16" s="1"/>
  <c r="AY12" i="16" s="1"/>
  <c r="AE19" i="16"/>
  <c r="AR19" i="16" s="1"/>
  <c r="AX19" i="16" s="1"/>
  <c r="AK28" i="16"/>
  <c r="AW28" i="16" s="1"/>
  <c r="BC28" i="16" s="1"/>
  <c r="AJ13" i="16"/>
  <c r="AJ27" i="16"/>
  <c r="AV27" i="16" s="1"/>
  <c r="BB27" i="16" s="1"/>
  <c r="AH26" i="16"/>
  <c r="AH22" i="16"/>
  <c r="AF28" i="16"/>
  <c r="AS28" i="16" s="1"/>
  <c r="AY28" i="16" s="1"/>
  <c r="AG22" i="16"/>
  <c r="AJ21" i="16"/>
  <c r="AV21" i="16" s="1"/>
  <c r="BB21" i="16" s="1"/>
  <c r="AJ12" i="16"/>
  <c r="AV12" i="16" s="1"/>
  <c r="BB12" i="16" s="1"/>
  <c r="AF26" i="16"/>
  <c r="BD10" i="16"/>
  <c r="BE10" i="16" s="1"/>
  <c r="AQ10" i="16"/>
  <c r="AK10" i="16"/>
  <c r="AE10" i="16"/>
  <c r="AJ11" i="16"/>
  <c r="AV11" i="16" s="1"/>
  <c r="BB11" i="16" s="1"/>
  <c r="AK21" i="16"/>
  <c r="AW21" i="16" s="1"/>
  <c r="BC21" i="16" s="1"/>
  <c r="AG24" i="16"/>
  <c r="AT24" i="16" s="1"/>
  <c r="AZ24" i="16" s="1"/>
  <c r="AJ15" i="16"/>
  <c r="AV15" i="16" s="1"/>
  <c r="BB15" i="16" s="1"/>
  <c r="AH16" i="16"/>
  <c r="AU16" i="16" s="1"/>
  <c r="BA16" i="16" s="1"/>
  <c r="BD13" i="16"/>
  <c r="BE13" i="16" s="1"/>
  <c r="AK13" i="16"/>
  <c r="AH28" i="16"/>
  <c r="AU28" i="16" s="1"/>
  <c r="BA28" i="16" s="1"/>
  <c r="AG19" i="16"/>
  <c r="AT19" i="16" s="1"/>
  <c r="AZ19" i="16" s="1"/>
  <c r="AH18" i="16"/>
  <c r="AJ18" i="16"/>
  <c r="AH19" i="16"/>
  <c r="AU19" i="16" s="1"/>
  <c r="BA19" i="16" s="1"/>
  <c r="BD26" i="16"/>
  <c r="BE26" i="16" s="1"/>
  <c r="AE26" i="16"/>
  <c r="AK26" i="16"/>
  <c r="AJ14" i="16"/>
  <c r="AV14" i="16" s="1"/>
  <c r="BB14" i="16" s="1"/>
  <c r="AS10" i="16"/>
  <c r="AY10" i="16" s="1"/>
  <c r="BD15" i="16"/>
  <c r="BE15" i="16" s="1"/>
  <c r="AQ15" i="16"/>
  <c r="AK15" i="16"/>
  <c r="AW15" i="16" s="1"/>
  <c r="BC15" i="16" s="1"/>
  <c r="AE15" i="16"/>
  <c r="AR15" i="16" s="1"/>
  <c r="AX15" i="16" s="1"/>
  <c r="AE22" i="16"/>
  <c r="AF22" i="16"/>
  <c r="BD22" i="16"/>
  <c r="BE22" i="16" s="1"/>
  <c r="BD18" i="16"/>
  <c r="BE18" i="16" s="1"/>
  <c r="AE18" i="16"/>
  <c r="AJ22" i="16"/>
  <c r="BD16" i="16"/>
  <c r="BE16" i="16" s="1"/>
  <c r="AQ16" i="16"/>
  <c r="AE16" i="16"/>
  <c r="AR16" i="16" s="1"/>
  <c r="AX16" i="16" s="1"/>
  <c r="AJ28" i="16"/>
  <c r="AV28" i="16" s="1"/>
  <c r="BB28" i="16" s="1"/>
  <c r="AK27" i="16"/>
  <c r="AW27" i="16" s="1"/>
  <c r="BC27" i="16" s="1"/>
  <c r="AK17" i="16"/>
  <c r="AJ25" i="16"/>
  <c r="AV25" i="16" s="1"/>
  <c r="BB25" i="16" s="1"/>
  <c r="AK22" i="16"/>
  <c r="AH27" i="16"/>
  <c r="AU27" i="16" s="1"/>
  <c r="BA27" i="16" s="1"/>
  <c r="AG15" i="16"/>
  <c r="AT15" i="16" s="1"/>
  <c r="AZ15" i="16" s="1"/>
  <c r="AJ26" i="16"/>
  <c r="AJ20" i="16"/>
  <c r="AV20" i="16" s="1"/>
  <c r="BB20" i="16" s="1"/>
  <c r="AH21" i="16"/>
  <c r="AU21" i="16" s="1"/>
  <c r="BA21" i="16" s="1"/>
  <c r="AE17" i="16"/>
  <c r="AR17" i="16" s="1"/>
  <c r="BD17" i="16"/>
  <c r="AQ17" i="16"/>
  <c r="AG17" i="16"/>
  <c r="AF17" i="16"/>
  <c r="AS17" i="16" s="1"/>
  <c r="AQ20" i="16"/>
  <c r="BD20" i="16"/>
  <c r="BE20" i="16" s="1"/>
  <c r="AE20" i="16"/>
  <c r="AR20" i="16" s="1"/>
  <c r="AX20" i="16" s="1"/>
  <c r="AK20" i="16"/>
  <c r="AW20" i="16" s="1"/>
  <c r="BC20" i="16" s="1"/>
  <c r="AJ19" i="16"/>
  <c r="AV19" i="16" s="1"/>
  <c r="BB19" i="16" s="1"/>
  <c r="AF16" i="16"/>
  <c r="AS16" i="16" s="1"/>
  <c r="AY16" i="16" s="1"/>
  <c r="AF18" i="16"/>
  <c r="AG23" i="16"/>
  <c r="AT23" i="16" s="1"/>
  <c r="AZ23" i="16" s="1"/>
  <c r="AH23" i="16"/>
  <c r="AU23" i="16" s="1"/>
  <c r="BA23" i="16" s="1"/>
  <c r="AH20" i="16"/>
  <c r="AU20" i="16" s="1"/>
  <c r="BA20" i="16" s="1"/>
  <c r="AF11" i="16"/>
  <c r="AS11" i="16" s="1"/>
  <c r="AY11" i="16" s="1"/>
  <c r="AQ11" i="16"/>
  <c r="BD11" i="16"/>
  <c r="BE11" i="16" s="1"/>
  <c r="AE11" i="16"/>
  <c r="AR11" i="16" s="1"/>
  <c r="AX11" i="16" s="1"/>
  <c r="AK11" i="16"/>
  <c r="AW11" i="16" s="1"/>
  <c r="BC11" i="16" s="1"/>
  <c r="BD28" i="16"/>
  <c r="BE28" i="16" s="1"/>
  <c r="AQ28" i="16"/>
  <c r="AE28" i="16"/>
  <c r="AR28" i="16" s="1"/>
  <c r="AX28" i="16" s="1"/>
  <c r="AK16" i="16"/>
  <c r="AW16" i="16" s="1"/>
  <c r="BC16" i="16" s="1"/>
  <c r="AJ10" i="16"/>
  <c r="AF13" i="16"/>
  <c r="BD25" i="16"/>
  <c r="BE25" i="16" s="1"/>
  <c r="AE25" i="16"/>
  <c r="AR25" i="16" s="1"/>
  <c r="AX25" i="16" s="1"/>
  <c r="AQ25" i="16"/>
  <c r="AH25" i="16"/>
  <c r="AU25" i="16" s="1"/>
  <c r="BA25" i="16" s="1"/>
  <c r="AG18" i="16"/>
  <c r="AJ9" i="16"/>
  <c r="AV9" i="16" s="1"/>
  <c r="BB9" i="16" s="1"/>
  <c r="BD24" i="16"/>
  <c r="BE24" i="16" s="1"/>
  <c r="AK24" i="16"/>
  <c r="AW24" i="16" s="1"/>
  <c r="BC24" i="16" s="1"/>
  <c r="AQ24" i="16"/>
  <c r="AF24" i="16"/>
  <c r="AS24" i="16" s="1"/>
  <c r="AY24" i="16" s="1"/>
  <c r="AE24" i="16"/>
  <c r="AR24" i="16" s="1"/>
  <c r="AX24" i="16" s="1"/>
  <c r="AH13" i="16"/>
  <c r="AK19" i="16"/>
  <c r="AW19" i="16" s="1"/>
  <c r="BC19" i="16" s="1"/>
  <c r="AF19" i="16"/>
  <c r="AS19" i="16" s="1"/>
  <c r="AY19" i="16" s="1"/>
  <c r="BD19" i="16"/>
  <c r="BE19" i="16" s="1"/>
  <c r="AG25" i="16"/>
  <c r="AT25" i="16" s="1"/>
  <c r="AZ25" i="16" s="1"/>
  <c r="AG10" i="16"/>
  <c r="AJ24" i="16"/>
  <c r="AV24" i="16" s="1"/>
  <c r="BB24" i="16" s="1"/>
  <c r="AH15" i="16"/>
  <c r="AU15" i="16" s="1"/>
  <c r="BA15" i="16" s="1"/>
  <c r="AF14" i="16"/>
  <c r="AS14" i="16" s="1"/>
  <c r="AY14" i="16" s="1"/>
  <c r="AK14" i="16"/>
  <c r="AW14" i="16" s="1"/>
  <c r="BC14" i="16" s="1"/>
  <c r="BD14" i="16"/>
  <c r="BE14" i="16" s="1"/>
  <c r="AE14" i="16"/>
  <c r="AR14" i="16" s="1"/>
  <c r="AX14" i="16" s="1"/>
  <c r="AE21" i="16"/>
  <c r="AR21" i="16" s="1"/>
  <c r="AX21" i="16" s="1"/>
  <c r="AK25" i="16"/>
  <c r="AW25" i="16" s="1"/>
  <c r="BC25" i="16" s="1"/>
  <c r="AG28" i="16"/>
  <c r="AT28" i="16" s="1"/>
  <c r="AZ28" i="16" s="1"/>
  <c r="AG13" i="16"/>
  <c r="AH11" i="16"/>
  <c r="AU11" i="16" s="1"/>
  <c r="BA11" i="16" s="1"/>
  <c r="AJ17" i="16"/>
  <c r="AH17" i="16"/>
  <c r="AU17" i="16" s="1"/>
  <c r="AG27" i="16"/>
  <c r="AT27" i="16" s="1"/>
  <c r="AZ27" i="16" s="1"/>
  <c r="AE23" i="16"/>
  <c r="AR23" i="16" s="1"/>
  <c r="AX23" i="16" s="1"/>
  <c r="BD23" i="16"/>
  <c r="BE23" i="16" s="1"/>
  <c r="AQ23" i="16"/>
  <c r="AK23" i="16"/>
  <c r="AW23" i="16" s="1"/>
  <c r="BC23" i="16" s="1"/>
  <c r="BD9" i="16"/>
  <c r="BE9" i="16" s="1"/>
  <c r="AE9" i="16"/>
  <c r="AR9" i="16" s="1"/>
  <c r="AX9" i="16" s="1"/>
  <c r="AG9" i="16"/>
  <c r="AT9" i="16" s="1"/>
  <c r="AZ9" i="16" s="1"/>
  <c r="AF21" i="16"/>
  <c r="AS21" i="16" s="1"/>
  <c r="AY21" i="16" s="1"/>
  <c r="AK12" i="16"/>
  <c r="AW12" i="16" s="1"/>
  <c r="BC12" i="16" s="1"/>
  <c r="AK9" i="16"/>
  <c r="AW9" i="16" s="1"/>
  <c r="BC9" i="16" s="1"/>
  <c r="AH24" i="16"/>
  <c r="AU24" i="16" s="1"/>
  <c r="BA24" i="16" s="1"/>
  <c r="AG26" i="16"/>
  <c r="AJ23" i="16"/>
  <c r="AV23" i="16" s="1"/>
  <c r="BB23" i="16" s="1"/>
  <c r="AH12" i="16"/>
  <c r="AU12" i="16" s="1"/>
  <c r="BA12" i="16" s="1"/>
  <c r="AK18" i="16"/>
  <c r="AE27" i="16"/>
  <c r="AR27" i="16" s="1"/>
  <c r="AX27" i="16" s="1"/>
  <c r="AQ27" i="16"/>
  <c r="BD27" i="16"/>
  <c r="BE27" i="16" s="1"/>
  <c r="AF27" i="16"/>
  <c r="AS27" i="16" s="1"/>
  <c r="AY27" i="16" s="1"/>
  <c r="BD12" i="16"/>
  <c r="BE12" i="16" s="1"/>
  <c r="AQ12" i="16"/>
  <c r="AE12" i="16"/>
  <c r="AR12" i="16" s="1"/>
  <c r="AX12" i="16" s="1"/>
  <c r="AG12" i="16"/>
  <c r="AT12" i="16" s="1"/>
  <c r="AZ12" i="16" s="1"/>
  <c r="AG14" i="16"/>
  <c r="AT14" i="16" s="1"/>
  <c r="AZ14" i="16" s="1"/>
  <c r="AH9" i="16"/>
  <c r="AU9" i="16" s="1"/>
  <c r="BA9" i="16" s="1"/>
  <c r="AJ16" i="16"/>
  <c r="AV16" i="16" s="1"/>
  <c r="BB16" i="16" s="1"/>
  <c r="AH10" i="16"/>
  <c r="C37" i="15"/>
  <c r="D30" i="15"/>
  <c r="D29" i="15"/>
  <c r="AB28" i="15"/>
  <c r="AA28" i="15"/>
  <c r="S28" i="15"/>
  <c r="AC28" i="15" s="1"/>
  <c r="D28" i="15"/>
  <c r="D31" i="15" s="1"/>
  <c r="AB27" i="15"/>
  <c r="AA27" i="15"/>
  <c r="S27" i="15"/>
  <c r="AC27" i="15" s="1"/>
  <c r="AB26" i="15"/>
  <c r="AA26" i="15"/>
  <c r="S26" i="15"/>
  <c r="AC26" i="15" s="1"/>
  <c r="AB25" i="15"/>
  <c r="AA25" i="15"/>
  <c r="X25" i="15"/>
  <c r="AD25" i="15" s="1"/>
  <c r="S25" i="15"/>
  <c r="AC25" i="15" s="1"/>
  <c r="M42" i="15" s="1"/>
  <c r="C25" i="15"/>
  <c r="C26" i="15" s="1"/>
  <c r="AB24" i="15"/>
  <c r="AA24" i="15"/>
  <c r="S24" i="15"/>
  <c r="AC24" i="15" s="1"/>
  <c r="AB23" i="15"/>
  <c r="AA23" i="15"/>
  <c r="S23" i="15"/>
  <c r="AB22" i="15"/>
  <c r="AA22" i="15"/>
  <c r="S22" i="15"/>
  <c r="C22" i="15"/>
  <c r="C23" i="15" s="1"/>
  <c r="AB21" i="15"/>
  <c r="AA21" i="15"/>
  <c r="S21" i="15"/>
  <c r="AB20" i="15"/>
  <c r="AA20" i="15"/>
  <c r="S20" i="15"/>
  <c r="AC20" i="15" s="1"/>
  <c r="AB19" i="15"/>
  <c r="AA19" i="15"/>
  <c r="S19" i="15"/>
  <c r="AB18" i="15"/>
  <c r="AA18" i="15"/>
  <c r="X18" i="15"/>
  <c r="AD18" i="15" s="1"/>
  <c r="S18" i="15"/>
  <c r="AC17" i="15"/>
  <c r="AB16" i="15"/>
  <c r="AA16" i="15"/>
  <c r="S16" i="15"/>
  <c r="AB15" i="15"/>
  <c r="AA15" i="15"/>
  <c r="S15" i="15"/>
  <c r="D15" i="15"/>
  <c r="Z6" i="15" s="1"/>
  <c r="AB14" i="15"/>
  <c r="AA14" i="15"/>
  <c r="S14" i="15"/>
  <c r="AC14" i="15" s="1"/>
  <c r="D14" i="15"/>
  <c r="D17" i="15" s="1"/>
  <c r="AB13" i="15"/>
  <c r="AA13" i="15"/>
  <c r="S13" i="15"/>
  <c r="AC13" i="15" s="1"/>
  <c r="AB12" i="15"/>
  <c r="AA12" i="15"/>
  <c r="Z12" i="15"/>
  <c r="S12" i="15"/>
  <c r="D12" i="15"/>
  <c r="AB11" i="15"/>
  <c r="AA11" i="15"/>
  <c r="X11" i="15"/>
  <c r="AD11" i="15" s="1"/>
  <c r="S11" i="15"/>
  <c r="AC11" i="15" s="1"/>
  <c r="D11" i="15"/>
  <c r="U6" i="15" s="1"/>
  <c r="AB10" i="15"/>
  <c r="AA10" i="15"/>
  <c r="S10" i="15"/>
  <c r="AC10" i="15" s="1"/>
  <c r="AB9" i="15"/>
  <c r="AA9" i="15"/>
  <c r="X9" i="15"/>
  <c r="AD9" i="15" s="1"/>
  <c r="S9" i="15"/>
  <c r="AB8" i="15"/>
  <c r="AA8" i="15"/>
  <c r="Z8" i="15"/>
  <c r="S8" i="15"/>
  <c r="AB7" i="15"/>
  <c r="AA7" i="15"/>
  <c r="V7" i="15"/>
  <c r="S7" i="15"/>
  <c r="AB6" i="15"/>
  <c r="AA6" i="15"/>
  <c r="X6" i="15"/>
  <c r="S6" i="15"/>
  <c r="AB5" i="15"/>
  <c r="AA5" i="15"/>
  <c r="X5" i="15"/>
  <c r="S5" i="15"/>
  <c r="AB9" i="14"/>
  <c r="AB10" i="14"/>
  <c r="AB11" i="14"/>
  <c r="AB12" i="14"/>
  <c r="AB13" i="14"/>
  <c r="AB14" i="14"/>
  <c r="AB15" i="14"/>
  <c r="AB16" i="14"/>
  <c r="AB17" i="14"/>
  <c r="AB18" i="14"/>
  <c r="AB19" i="14"/>
  <c r="AB20" i="14"/>
  <c r="AB21" i="14"/>
  <c r="AB22" i="14"/>
  <c r="AB23" i="14"/>
  <c r="AB24" i="14"/>
  <c r="AB25" i="14"/>
  <c r="AB26" i="14"/>
  <c r="AB27" i="14"/>
  <c r="AB28" i="14"/>
  <c r="AA9" i="14"/>
  <c r="AA10" i="14"/>
  <c r="AA11" i="14"/>
  <c r="AA12" i="14"/>
  <c r="AA13" i="14"/>
  <c r="AA14" i="14"/>
  <c r="AA15" i="14"/>
  <c r="AA16" i="14"/>
  <c r="AA17" i="14"/>
  <c r="AA18" i="14"/>
  <c r="AA19" i="14"/>
  <c r="AA20" i="14"/>
  <c r="AA21" i="14"/>
  <c r="AA22" i="14"/>
  <c r="AA23" i="14"/>
  <c r="AA24" i="14"/>
  <c r="AA25" i="14"/>
  <c r="AA26" i="14"/>
  <c r="AA27" i="14"/>
  <c r="AA28" i="14"/>
  <c r="S9" i="14"/>
  <c r="S10" i="14"/>
  <c r="S11" i="14"/>
  <c r="S12" i="14"/>
  <c r="S13" i="14"/>
  <c r="S14" i="14"/>
  <c r="AC14" i="14" s="1"/>
  <c r="S15" i="14"/>
  <c r="S16" i="14"/>
  <c r="AC16" i="14" s="1"/>
  <c r="S17" i="14"/>
  <c r="S18" i="14"/>
  <c r="S19" i="14"/>
  <c r="S20" i="14"/>
  <c r="S21" i="14"/>
  <c r="S22" i="14"/>
  <c r="S23" i="14"/>
  <c r="S24" i="14"/>
  <c r="S25" i="14"/>
  <c r="S26" i="14"/>
  <c r="AC26" i="14" s="1"/>
  <c r="S27" i="14"/>
  <c r="S28" i="14"/>
  <c r="AC28" i="14" s="1"/>
  <c r="R42" i="24" l="1"/>
  <c r="Q42" i="24"/>
  <c r="Q41" i="24"/>
  <c r="Q39" i="24"/>
  <c r="R41" i="24"/>
  <c r="R38" i="24"/>
  <c r="Q38" i="24"/>
  <c r="R40" i="24"/>
  <c r="R39" i="24"/>
  <c r="Q40" i="24"/>
  <c r="H39" i="21"/>
  <c r="R39" i="21"/>
  <c r="AI13" i="16"/>
  <c r="AE8" i="16"/>
  <c r="AR8" i="16" s="1"/>
  <c r="AX8" i="16" s="1"/>
  <c r="AH8" i="16"/>
  <c r="AU8" i="16" s="1"/>
  <c r="BA8" i="16" s="1"/>
  <c r="AL8" i="16"/>
  <c r="AQ8" i="16" s="1"/>
  <c r="AP8" i="16"/>
  <c r="AG8" i="16"/>
  <c r="AT8" i="16" s="1"/>
  <c r="AZ8" i="16" s="1"/>
  <c r="AI8" i="16"/>
  <c r="AL19" i="16"/>
  <c r="AQ19" i="16" s="1"/>
  <c r="AP19" i="16"/>
  <c r="P40" i="16" s="1"/>
  <c r="AF8" i="16"/>
  <c r="AS8" i="16" s="1"/>
  <c r="AY8" i="16" s="1"/>
  <c r="AJ8" i="16"/>
  <c r="AV8" i="16" s="1"/>
  <c r="BB8" i="16" s="1"/>
  <c r="AL21" i="16"/>
  <c r="AQ21" i="16" s="1"/>
  <c r="AP21" i="16"/>
  <c r="Y12" i="15"/>
  <c r="Y8" i="15"/>
  <c r="Y15" i="15"/>
  <c r="Y9" i="15"/>
  <c r="D13" i="15"/>
  <c r="W5" i="15" s="1"/>
  <c r="X15" i="15"/>
  <c r="AD15" i="15" s="1"/>
  <c r="U5" i="15"/>
  <c r="X7" i="15"/>
  <c r="Z11" i="15"/>
  <c r="X13" i="15"/>
  <c r="AD13" i="15" s="1"/>
  <c r="Z7" i="15"/>
  <c r="Z13" i="15"/>
  <c r="Z5" i="15"/>
  <c r="Z9" i="15"/>
  <c r="X8" i="15"/>
  <c r="AD8" i="15" s="1"/>
  <c r="X10" i="15"/>
  <c r="AD10" i="15" s="1"/>
  <c r="X12" i="15"/>
  <c r="AD12" i="15" s="1"/>
  <c r="Z10" i="15"/>
  <c r="X14" i="15"/>
  <c r="AD14" i="15" s="1"/>
  <c r="L38" i="18"/>
  <c r="L39" i="18"/>
  <c r="I40" i="18"/>
  <c r="G38" i="18"/>
  <c r="J41" i="18"/>
  <c r="G40" i="21"/>
  <c r="Q41" i="21"/>
  <c r="Q38" i="21"/>
  <c r="Q39" i="21"/>
  <c r="G39" i="21"/>
  <c r="N38" i="21"/>
  <c r="AV26" i="21"/>
  <c r="BB26" i="21" s="1"/>
  <c r="I39" i="21"/>
  <c r="I40" i="21"/>
  <c r="R42" i="21"/>
  <c r="Q40" i="21"/>
  <c r="J40" i="21"/>
  <c r="R40" i="21"/>
  <c r="H42" i="21"/>
  <c r="L42" i="21"/>
  <c r="L40" i="21"/>
  <c r="AX18" i="21"/>
  <c r="BD18" i="21" s="1"/>
  <c r="AX10" i="21"/>
  <c r="BD10" i="21" s="1"/>
  <c r="L38" i="21"/>
  <c r="AV13" i="21"/>
  <c r="BB13" i="21" s="1"/>
  <c r="J39" i="21"/>
  <c r="I42" i="21"/>
  <c r="AT22" i="21"/>
  <c r="AZ22" i="21" s="1"/>
  <c r="H41" i="21"/>
  <c r="R41" i="21"/>
  <c r="L41" i="21"/>
  <c r="AX22" i="21"/>
  <c r="BD22" i="21" s="1"/>
  <c r="R38" i="21"/>
  <c r="AT10" i="21"/>
  <c r="AZ10" i="21" s="1"/>
  <c r="H38" i="21"/>
  <c r="K40" i="21"/>
  <c r="AW18" i="21"/>
  <c r="BC18" i="21" s="1"/>
  <c r="AT18" i="21"/>
  <c r="AZ18" i="21" s="1"/>
  <c r="H40" i="21"/>
  <c r="G41" i="21"/>
  <c r="J41" i="21"/>
  <c r="AV22" i="21"/>
  <c r="BB22" i="21" s="1"/>
  <c r="I41" i="21"/>
  <c r="AU22" i="21"/>
  <c r="BA22" i="21" s="1"/>
  <c r="G38" i="21"/>
  <c r="K38" i="21"/>
  <c r="AW10" i="21"/>
  <c r="BC10" i="21" s="1"/>
  <c r="K42" i="21"/>
  <c r="K39" i="21"/>
  <c r="AU10" i="21"/>
  <c r="BA10" i="21" s="1"/>
  <c r="I38" i="21"/>
  <c r="K41" i="21"/>
  <c r="Q42" i="21"/>
  <c r="R42" i="19"/>
  <c r="I41" i="19"/>
  <c r="Q41" i="19"/>
  <c r="H41" i="19"/>
  <c r="G41" i="19"/>
  <c r="R40" i="19"/>
  <c r="G39" i="19"/>
  <c r="H39" i="19"/>
  <c r="AT13" i="19"/>
  <c r="AZ13" i="19" s="1"/>
  <c r="G38" i="19"/>
  <c r="N38" i="19"/>
  <c r="AX26" i="19"/>
  <c r="BD26" i="19" s="1"/>
  <c r="L42" i="19"/>
  <c r="AT18" i="19"/>
  <c r="AZ18" i="19" s="1"/>
  <c r="H40" i="19"/>
  <c r="AT26" i="19"/>
  <c r="AZ26" i="19" s="1"/>
  <c r="H42" i="19"/>
  <c r="AW13" i="19"/>
  <c r="BC13" i="19" s="1"/>
  <c r="K39" i="19"/>
  <c r="I39" i="19"/>
  <c r="J41" i="19"/>
  <c r="AV22" i="19"/>
  <c r="BB22" i="19" s="1"/>
  <c r="AT10" i="19"/>
  <c r="AZ10" i="19" s="1"/>
  <c r="H38" i="19"/>
  <c r="Q38" i="19"/>
  <c r="AW10" i="19"/>
  <c r="BC10" i="19" s="1"/>
  <c r="K38" i="19"/>
  <c r="J39" i="19"/>
  <c r="G42" i="19"/>
  <c r="AV26" i="19"/>
  <c r="BB26" i="19" s="1"/>
  <c r="J42" i="19"/>
  <c r="R38" i="19"/>
  <c r="Q42" i="19"/>
  <c r="AU26" i="19"/>
  <c r="BA26" i="19" s="1"/>
  <c r="I42" i="19"/>
  <c r="G40" i="19"/>
  <c r="K41" i="19"/>
  <c r="J38" i="19"/>
  <c r="AV10" i="19"/>
  <c r="BB10" i="19" s="1"/>
  <c r="Q39" i="19"/>
  <c r="AU10" i="19"/>
  <c r="BA10" i="19" s="1"/>
  <c r="I38" i="19"/>
  <c r="J40" i="19"/>
  <c r="AV18" i="19"/>
  <c r="BB18" i="19" s="1"/>
  <c r="L41" i="19"/>
  <c r="AX22" i="19"/>
  <c r="BD22" i="19" s="1"/>
  <c r="Q40" i="19"/>
  <c r="L40" i="19"/>
  <c r="AX18" i="19"/>
  <c r="BD18" i="19" s="1"/>
  <c r="R39" i="19"/>
  <c r="L38" i="19"/>
  <c r="K40" i="19"/>
  <c r="AW18" i="19"/>
  <c r="BC18" i="19" s="1"/>
  <c r="AX13" i="19"/>
  <c r="BD13" i="19" s="1"/>
  <c r="L39" i="19"/>
  <c r="R41" i="19"/>
  <c r="I40" i="19"/>
  <c r="AW26" i="19"/>
  <c r="BC26" i="19" s="1"/>
  <c r="K42" i="19"/>
  <c r="Q39" i="18"/>
  <c r="R38" i="18"/>
  <c r="Q38" i="18"/>
  <c r="Q42" i="18"/>
  <c r="R40" i="18"/>
  <c r="Q41" i="18"/>
  <c r="R41" i="18"/>
  <c r="Q40" i="18"/>
  <c r="R42" i="18"/>
  <c r="Z14" i="15"/>
  <c r="Z24" i="15"/>
  <c r="Z28" i="15"/>
  <c r="V5" i="15"/>
  <c r="U7" i="15"/>
  <c r="X21" i="15"/>
  <c r="AD21" i="15" s="1"/>
  <c r="X17" i="15"/>
  <c r="X22" i="15"/>
  <c r="AD22" i="15" s="1"/>
  <c r="D32" i="15"/>
  <c r="B34" i="15"/>
  <c r="B35" i="15" s="1"/>
  <c r="V6" i="15"/>
  <c r="D10" i="15"/>
  <c r="T7" i="15" s="1"/>
  <c r="Z27" i="15"/>
  <c r="Z17" i="15"/>
  <c r="Y24" i="15"/>
  <c r="Y17" i="15"/>
  <c r="Y21" i="15"/>
  <c r="Y28" i="15"/>
  <c r="N39" i="16"/>
  <c r="BE38" i="16"/>
  <c r="AW13" i="16"/>
  <c r="BC13" i="16" s="1"/>
  <c r="L39" i="16"/>
  <c r="H39" i="16"/>
  <c r="AS13" i="16"/>
  <c r="AY13" i="16" s="1"/>
  <c r="P38" i="16"/>
  <c r="N38" i="16"/>
  <c r="K41" i="16"/>
  <c r="AV22" i="16"/>
  <c r="BB22" i="16" s="1"/>
  <c r="O39" i="16"/>
  <c r="AQ13" i="16"/>
  <c r="Q39" i="16" s="1"/>
  <c r="N41" i="16"/>
  <c r="K38" i="16"/>
  <c r="AV10" i="16"/>
  <c r="BB10" i="16" s="1"/>
  <c r="AR18" i="16"/>
  <c r="AX18" i="16" s="1"/>
  <c r="R40" i="16" s="1"/>
  <c r="G40" i="16"/>
  <c r="BE35" i="16"/>
  <c r="K40" i="16"/>
  <c r="AV18" i="16"/>
  <c r="BB18" i="16" s="1"/>
  <c r="AR10" i="16"/>
  <c r="AX10" i="16" s="1"/>
  <c r="R38" i="16" s="1"/>
  <c r="G38" i="16"/>
  <c r="AQ18" i="16"/>
  <c r="H38" i="16"/>
  <c r="BE36" i="16"/>
  <c r="J40" i="16"/>
  <c r="AU18" i="16"/>
  <c r="BA18" i="16" s="1"/>
  <c r="L38" i="16"/>
  <c r="AW10" i="16"/>
  <c r="BC10" i="16" s="1"/>
  <c r="J41" i="16"/>
  <c r="AU22" i="16"/>
  <c r="BA22" i="16" s="1"/>
  <c r="AT26" i="16"/>
  <c r="AZ26" i="16" s="1"/>
  <c r="I42" i="16"/>
  <c r="O38" i="16"/>
  <c r="AQ9" i="16"/>
  <c r="I40" i="16"/>
  <c r="AT18" i="16"/>
  <c r="AZ18" i="16" s="1"/>
  <c r="BE37" i="16"/>
  <c r="Q38" i="16"/>
  <c r="N42" i="16"/>
  <c r="AT13" i="16"/>
  <c r="AZ13" i="16" s="1"/>
  <c r="I39" i="16"/>
  <c r="P39" i="16"/>
  <c r="K42" i="16"/>
  <c r="AV26" i="16"/>
  <c r="BB26" i="16" s="1"/>
  <c r="H41" i="16"/>
  <c r="AS22" i="16"/>
  <c r="AY22" i="16" s="1"/>
  <c r="J42" i="16"/>
  <c r="AU26" i="16"/>
  <c r="BA26" i="16" s="1"/>
  <c r="J38" i="16"/>
  <c r="AU10" i="16"/>
  <c r="BA10" i="16" s="1"/>
  <c r="BE34" i="16"/>
  <c r="AQ22" i="16"/>
  <c r="Q41" i="16" s="1"/>
  <c r="O41" i="16"/>
  <c r="P42" i="16"/>
  <c r="H42" i="16"/>
  <c r="AS26" i="16"/>
  <c r="AY26" i="16" s="1"/>
  <c r="N40" i="16"/>
  <c r="P41" i="16"/>
  <c r="L42" i="16"/>
  <c r="AW26" i="16"/>
  <c r="BC26" i="16" s="1"/>
  <c r="J39" i="16"/>
  <c r="AU13" i="16"/>
  <c r="BA13" i="16" s="1"/>
  <c r="G41" i="16"/>
  <c r="AR22" i="16"/>
  <c r="AX22" i="16" s="1"/>
  <c r="R41" i="16" s="1"/>
  <c r="O42" i="16"/>
  <c r="AQ26" i="16"/>
  <c r="Q42" i="16" s="1"/>
  <c r="H40" i="16"/>
  <c r="AS18" i="16"/>
  <c r="AY18" i="16" s="1"/>
  <c r="L41" i="16"/>
  <c r="AW22" i="16"/>
  <c r="BC22" i="16" s="1"/>
  <c r="AR26" i="16"/>
  <c r="AX26" i="16" s="1"/>
  <c r="R42" i="16" s="1"/>
  <c r="G42" i="16"/>
  <c r="L40" i="16"/>
  <c r="AW18" i="16"/>
  <c r="BC18" i="16" s="1"/>
  <c r="AR13" i="16"/>
  <c r="AX13" i="16" s="1"/>
  <c r="R39" i="16" s="1"/>
  <c r="G39" i="16"/>
  <c r="K39" i="16"/>
  <c r="AV13" i="16"/>
  <c r="BB13" i="16" s="1"/>
  <c r="AT10" i="16"/>
  <c r="AZ10" i="16" s="1"/>
  <c r="I38" i="16"/>
  <c r="I41" i="16"/>
  <c r="AT22" i="16"/>
  <c r="AZ22" i="16" s="1"/>
  <c r="AC23" i="15"/>
  <c r="W6" i="15"/>
  <c r="W7" i="15"/>
  <c r="AC16" i="15"/>
  <c r="M39" i="15" s="1"/>
  <c r="T13" i="15"/>
  <c r="AC19" i="15"/>
  <c r="Z21" i="15"/>
  <c r="X28" i="15"/>
  <c r="AD28" i="15" s="1"/>
  <c r="Y18" i="15"/>
  <c r="AC8" i="15"/>
  <c r="Z15" i="15"/>
  <c r="Z18" i="15"/>
  <c r="AC21" i="15"/>
  <c r="M41" i="15" s="1"/>
  <c r="Y22" i="15"/>
  <c r="Z25" i="15"/>
  <c r="X16" i="15"/>
  <c r="AD16" i="15" s="1"/>
  <c r="X19" i="15"/>
  <c r="AD19" i="15" s="1"/>
  <c r="Z22" i="15"/>
  <c r="Y16" i="15"/>
  <c r="Y19" i="15"/>
  <c r="X26" i="15"/>
  <c r="AD26" i="15" s="1"/>
  <c r="Y25" i="15"/>
  <c r="AC9" i="15"/>
  <c r="Y10" i="15"/>
  <c r="AC12" i="15"/>
  <c r="Y13" i="15"/>
  <c r="AC15" i="15"/>
  <c r="Z16" i="15"/>
  <c r="AC18" i="15"/>
  <c r="M40" i="15" s="1"/>
  <c r="Z19" i="15"/>
  <c r="X23" i="15"/>
  <c r="AD23" i="15" s="1"/>
  <c r="Y26" i="15"/>
  <c r="X20" i="15"/>
  <c r="AD20" i="15" s="1"/>
  <c r="AC22" i="15"/>
  <c r="Y23" i="15"/>
  <c r="Z26" i="15"/>
  <c r="AD17" i="15"/>
  <c r="Y20" i="15"/>
  <c r="Z23" i="15"/>
  <c r="X27" i="15"/>
  <c r="AD27" i="15" s="1"/>
  <c r="Z20" i="15"/>
  <c r="X24" i="15"/>
  <c r="AD24" i="15" s="1"/>
  <c r="Y27" i="15"/>
  <c r="Y11" i="15"/>
  <c r="Y14" i="15"/>
  <c r="AC27" i="14"/>
  <c r="M42" i="14" s="1"/>
  <c r="AC15" i="14"/>
  <c r="AC25" i="14"/>
  <c r="AC13" i="14"/>
  <c r="M39" i="14" s="1"/>
  <c r="AC24" i="14"/>
  <c r="AC12" i="14"/>
  <c r="AC23" i="14"/>
  <c r="AC11" i="14"/>
  <c r="AC22" i="14"/>
  <c r="AC10" i="14"/>
  <c r="AC21" i="14"/>
  <c r="AC9" i="14"/>
  <c r="M38" i="14" s="1"/>
  <c r="AC20" i="14"/>
  <c r="AC19" i="14"/>
  <c r="AC18" i="14"/>
  <c r="AC17" i="14"/>
  <c r="C37" i="14"/>
  <c r="D30" i="14"/>
  <c r="D29" i="14"/>
  <c r="D28" i="14"/>
  <c r="B34" i="14" s="1"/>
  <c r="C25" i="14"/>
  <c r="C26" i="14" s="1"/>
  <c r="C22" i="14"/>
  <c r="C23" i="14" s="1"/>
  <c r="D15" i="14"/>
  <c r="Z8" i="14" s="1"/>
  <c r="D14" i="14"/>
  <c r="X7" i="14" s="1"/>
  <c r="D12" i="14"/>
  <c r="D11" i="14"/>
  <c r="U6" i="14" s="1"/>
  <c r="AB8" i="14"/>
  <c r="AA8" i="14"/>
  <c r="S8" i="14"/>
  <c r="AC8" i="14" s="1"/>
  <c r="AB7" i="14"/>
  <c r="AA7" i="14"/>
  <c r="S7" i="14"/>
  <c r="AB6" i="14"/>
  <c r="AA6" i="14"/>
  <c r="S6" i="14"/>
  <c r="AB5" i="14"/>
  <c r="AA5" i="14"/>
  <c r="S5" i="14"/>
  <c r="Q40" i="16" l="1"/>
  <c r="O40" i="16"/>
  <c r="M40" i="14"/>
  <c r="X5" i="14"/>
  <c r="D10" i="14"/>
  <c r="T18" i="15"/>
  <c r="T25" i="15"/>
  <c r="T23" i="15"/>
  <c r="T19" i="15"/>
  <c r="T27" i="15"/>
  <c r="T11" i="15"/>
  <c r="AI11" i="15" s="1"/>
  <c r="AI13" i="15"/>
  <c r="T5" i="15"/>
  <c r="T8" i="15"/>
  <c r="AL8" i="15" s="1"/>
  <c r="T21" i="15"/>
  <c r="T16" i="15"/>
  <c r="T26" i="15"/>
  <c r="W11" i="15"/>
  <c r="W23" i="15"/>
  <c r="V15" i="15"/>
  <c r="V27" i="15"/>
  <c r="AM27" i="15" s="1"/>
  <c r="U19" i="15"/>
  <c r="AJ19" i="15" s="1"/>
  <c r="AW19" i="15" s="1"/>
  <c r="BC19" i="15" s="1"/>
  <c r="U8" i="15"/>
  <c r="U28" i="15"/>
  <c r="AQ28" i="15" s="1"/>
  <c r="W10" i="15"/>
  <c r="W12" i="15"/>
  <c r="AH12" i="15" s="1"/>
  <c r="AV12" i="15" s="1"/>
  <c r="BB12" i="15" s="1"/>
  <c r="W24" i="15"/>
  <c r="V16" i="15"/>
  <c r="V28" i="15"/>
  <c r="U20" i="15"/>
  <c r="U16" i="15"/>
  <c r="V26" i="15"/>
  <c r="W13" i="15"/>
  <c r="AN13" i="15" s="1"/>
  <c r="W25" i="15"/>
  <c r="V17" i="15"/>
  <c r="AM17" i="15" s="1"/>
  <c r="U9" i="15"/>
  <c r="AH9" i="15" s="1"/>
  <c r="AV9" i="15" s="1"/>
  <c r="BB9" i="15" s="1"/>
  <c r="U21" i="15"/>
  <c r="AQ21" i="15" s="1"/>
  <c r="W14" i="15"/>
  <c r="AN14" i="15" s="1"/>
  <c r="W26" i="15"/>
  <c r="V18" i="15"/>
  <c r="U10" i="15"/>
  <c r="U22" i="15"/>
  <c r="V24" i="15"/>
  <c r="W15" i="15"/>
  <c r="W27" i="15"/>
  <c r="V19" i="15"/>
  <c r="AM19" i="15" s="1"/>
  <c r="U11" i="15"/>
  <c r="U23" i="15"/>
  <c r="AF23" i="15" s="1"/>
  <c r="AT23" i="15" s="1"/>
  <c r="AZ23" i="15" s="1"/>
  <c r="V12" i="15"/>
  <c r="AM12" i="15" s="1"/>
  <c r="V8" i="15"/>
  <c r="AG8" i="15" s="1"/>
  <c r="AU8" i="15" s="1"/>
  <c r="BA8" i="15" s="1"/>
  <c r="W16" i="15"/>
  <c r="W28" i="15"/>
  <c r="V20" i="15"/>
  <c r="U12" i="15"/>
  <c r="U24" i="15"/>
  <c r="W17" i="15"/>
  <c r="AN17" i="15" s="1"/>
  <c r="V9" i="15"/>
  <c r="V21" i="15"/>
  <c r="AG21" i="15" s="1"/>
  <c r="AU21" i="15" s="1"/>
  <c r="BA21" i="15" s="1"/>
  <c r="U13" i="15"/>
  <c r="AO13" i="15" s="1"/>
  <c r="U25" i="15"/>
  <c r="AG25" i="15" s="1"/>
  <c r="AU25" i="15" s="1"/>
  <c r="BA25" i="15" s="1"/>
  <c r="V14" i="15"/>
  <c r="W18" i="15"/>
  <c r="AH18" i="15" s="1"/>
  <c r="V10" i="15"/>
  <c r="V22" i="15"/>
  <c r="U14" i="15"/>
  <c r="U26" i="15"/>
  <c r="AO26" i="15" s="1"/>
  <c r="W20" i="15"/>
  <c r="AN20" i="15" s="1"/>
  <c r="W22" i="15"/>
  <c r="AN22" i="15" s="1"/>
  <c r="W19" i="15"/>
  <c r="V11" i="15"/>
  <c r="AG11" i="15" s="1"/>
  <c r="AU11" i="15" s="1"/>
  <c r="BA11" i="15" s="1"/>
  <c r="V23" i="15"/>
  <c r="U15" i="15"/>
  <c r="AH15" i="15" s="1"/>
  <c r="AV15" i="15" s="1"/>
  <c r="BB15" i="15" s="1"/>
  <c r="U27" i="15"/>
  <c r="AF27" i="15" s="1"/>
  <c r="AT27" i="15" s="1"/>
  <c r="AZ27" i="15" s="1"/>
  <c r="U18" i="15"/>
  <c r="AF18" i="15" s="1"/>
  <c r="W9" i="15"/>
  <c r="W21" i="15"/>
  <c r="AN21" i="15" s="1"/>
  <c r="V13" i="15"/>
  <c r="V25" i="15"/>
  <c r="U17" i="15"/>
  <c r="W8" i="15"/>
  <c r="T24" i="15"/>
  <c r="BE24" i="15" s="1"/>
  <c r="BF24" i="15" s="1"/>
  <c r="T9" i="15"/>
  <c r="AL24" i="15"/>
  <c r="AO24" i="15"/>
  <c r="AM28" i="15"/>
  <c r="AN19" i="15"/>
  <c r="AN23" i="15"/>
  <c r="AN11" i="15"/>
  <c r="AM16" i="15"/>
  <c r="AL15" i="15"/>
  <c r="AO15" i="15"/>
  <c r="AL16" i="15"/>
  <c r="AO16" i="15"/>
  <c r="AO17" i="15"/>
  <c r="AL17" i="15"/>
  <c r="AL20" i="15"/>
  <c r="AO20" i="15"/>
  <c r="AM20" i="15"/>
  <c r="AM26" i="15"/>
  <c r="AN12" i="15"/>
  <c r="AM11" i="15"/>
  <c r="AO22" i="15"/>
  <c r="AL22" i="15"/>
  <c r="AI16" i="15"/>
  <c r="AK13" i="15"/>
  <c r="AX13" i="15" s="1"/>
  <c r="BD13" i="15" s="1"/>
  <c r="T12" i="15"/>
  <c r="T22" i="15"/>
  <c r="T6" i="15"/>
  <c r="T20" i="15"/>
  <c r="T14" i="15"/>
  <c r="T28" i="15"/>
  <c r="T15" i="15"/>
  <c r="BE15" i="15" s="1"/>
  <c r="BF15" i="15" s="1"/>
  <c r="AI26" i="15"/>
  <c r="M38" i="15"/>
  <c r="AI15" i="15"/>
  <c r="T10" i="15"/>
  <c r="BE10" i="15" s="1"/>
  <c r="BF10" i="15" s="1"/>
  <c r="T17" i="15"/>
  <c r="AJ26" i="15"/>
  <c r="AW26" i="15" s="1"/>
  <c r="BC26" i="15" s="1"/>
  <c r="AJ11" i="15"/>
  <c r="AW11" i="15" s="1"/>
  <c r="BC11" i="15" s="1"/>
  <c r="AJ25" i="15"/>
  <c r="AW25" i="15" s="1"/>
  <c r="BC25" i="15" s="1"/>
  <c r="AJ8" i="15"/>
  <c r="AW8" i="15" s="1"/>
  <c r="BC8" i="15" s="1"/>
  <c r="AK16" i="15"/>
  <c r="AX16" i="15" s="1"/>
  <c r="BD16" i="15" s="1"/>
  <c r="AE16" i="15"/>
  <c r="AG16" i="15"/>
  <c r="AU16" i="15" s="1"/>
  <c r="BA16" i="15" s="1"/>
  <c r="AQ16" i="15"/>
  <c r="AG26" i="15"/>
  <c r="AJ21" i="15"/>
  <c r="AW21" i="15" s="1"/>
  <c r="BC21" i="15" s="1"/>
  <c r="AE23" i="15"/>
  <c r="AE15" i="15"/>
  <c r="AR15" i="15"/>
  <c r="AE26" i="15"/>
  <c r="AQ26" i="15"/>
  <c r="AF26" i="15"/>
  <c r="AE9" i="15"/>
  <c r="AJ9" i="15"/>
  <c r="AW9" i="15" s="1"/>
  <c r="BC9" i="15" s="1"/>
  <c r="AF28" i="15"/>
  <c r="AT28" i="15" s="1"/>
  <c r="AZ28" i="15" s="1"/>
  <c r="AF21" i="15"/>
  <c r="AT21" i="15" s="1"/>
  <c r="AZ21" i="15" s="1"/>
  <c r="AK17" i="15"/>
  <c r="AK26" i="15"/>
  <c r="AH16" i="15"/>
  <c r="AV16" i="15" s="1"/>
  <c r="BB16" i="15" s="1"/>
  <c r="AH24" i="15"/>
  <c r="AV24" i="15" s="1"/>
  <c r="BB24" i="15" s="1"/>
  <c r="AJ16" i="15"/>
  <c r="AW16" i="15" s="1"/>
  <c r="BC16" i="15" s="1"/>
  <c r="AF16" i="15"/>
  <c r="AT16" i="15" s="1"/>
  <c r="AZ16" i="15" s="1"/>
  <c r="AJ13" i="15"/>
  <c r="AE13" i="15"/>
  <c r="AQ13" i="15"/>
  <c r="AF13" i="15"/>
  <c r="AE25" i="15"/>
  <c r="AK25" i="15"/>
  <c r="AX25" i="15" s="1"/>
  <c r="BD25" i="15" s="1"/>
  <c r="AC34" i="15"/>
  <c r="AH21" i="15"/>
  <c r="AV21" i="15" s="1"/>
  <c r="BB21" i="15" s="1"/>
  <c r="AG13" i="15"/>
  <c r="AH13" i="15"/>
  <c r="AK24" i="15"/>
  <c r="AX24" i="15" s="1"/>
  <c r="BD24" i="15" s="1"/>
  <c r="AH25" i="15"/>
  <c r="AV25" i="15" s="1"/>
  <c r="BB25" i="15" s="1"/>
  <c r="AF20" i="15"/>
  <c r="AT20" i="15" s="1"/>
  <c r="AZ20" i="15" s="1"/>
  <c r="AH26" i="15"/>
  <c r="AF9" i="15"/>
  <c r="AT9" i="15" s="1"/>
  <c r="AZ9" i="15" s="1"/>
  <c r="AQ22" i="15"/>
  <c r="AJ17" i="15"/>
  <c r="AF24" i="15"/>
  <c r="AT24" i="15" s="1"/>
  <c r="AZ24" i="15" s="1"/>
  <c r="AK8" i="15"/>
  <c r="AX8" i="15" s="1"/>
  <c r="BD8" i="15" s="1"/>
  <c r="AE20" i="15"/>
  <c r="AQ20" i="15"/>
  <c r="AF15" i="15"/>
  <c r="AT15" i="15" s="1"/>
  <c r="AZ15" i="15" s="1"/>
  <c r="AQ19" i="15"/>
  <c r="AQ15" i="15"/>
  <c r="V6" i="14"/>
  <c r="B35" i="14"/>
  <c r="U7" i="14"/>
  <c r="Z5" i="14"/>
  <c r="Z7" i="14"/>
  <c r="D32" i="14"/>
  <c r="D31" i="14"/>
  <c r="D13" i="14"/>
  <c r="W6" i="14" s="1"/>
  <c r="X13" i="14"/>
  <c r="AD13" i="14" s="1"/>
  <c r="X25" i="14"/>
  <c r="AD25" i="14" s="1"/>
  <c r="X14" i="14"/>
  <c r="AD14" i="14" s="1"/>
  <c r="X26" i="14"/>
  <c r="AD26" i="14" s="1"/>
  <c r="X15" i="14"/>
  <c r="AD15" i="14" s="1"/>
  <c r="X27" i="14"/>
  <c r="AD27" i="14" s="1"/>
  <c r="X16" i="14"/>
  <c r="AD16" i="14" s="1"/>
  <c r="X28" i="14"/>
  <c r="AD28" i="14" s="1"/>
  <c r="X17" i="14"/>
  <c r="AD17" i="14" s="1"/>
  <c r="X10" i="14"/>
  <c r="AD10" i="14" s="1"/>
  <c r="X18" i="14"/>
  <c r="AD18" i="14" s="1"/>
  <c r="X22" i="14"/>
  <c r="AD22" i="14" s="1"/>
  <c r="X12" i="14"/>
  <c r="AD12" i="14" s="1"/>
  <c r="X19" i="14"/>
  <c r="AD19" i="14" s="1"/>
  <c r="X20" i="14"/>
  <c r="AD20" i="14" s="1"/>
  <c r="X9" i="14"/>
  <c r="AD9" i="14" s="1"/>
  <c r="X21" i="14"/>
  <c r="AD21" i="14" s="1"/>
  <c r="X11" i="14"/>
  <c r="AD11" i="14" s="1"/>
  <c r="X23" i="14"/>
  <c r="AD23" i="14" s="1"/>
  <c r="X24" i="14"/>
  <c r="AD24" i="14" s="1"/>
  <c r="X6" i="14"/>
  <c r="D17" i="14"/>
  <c r="T6" i="14"/>
  <c r="T17" i="14"/>
  <c r="T18" i="14"/>
  <c r="T28" i="14"/>
  <c r="T19" i="14"/>
  <c r="T14" i="14"/>
  <c r="T20" i="14"/>
  <c r="T16" i="14"/>
  <c r="T9" i="14"/>
  <c r="T21" i="14"/>
  <c r="T10" i="14"/>
  <c r="T22" i="14"/>
  <c r="T26" i="14"/>
  <c r="T11" i="14"/>
  <c r="T23" i="14"/>
  <c r="T12" i="14"/>
  <c r="T24" i="14"/>
  <c r="T13" i="14"/>
  <c r="T25" i="14"/>
  <c r="T15" i="14"/>
  <c r="T27" i="14"/>
  <c r="Z6" i="14"/>
  <c r="X8" i="14"/>
  <c r="AD8" i="14" s="1"/>
  <c r="Z17" i="14"/>
  <c r="Z18" i="14"/>
  <c r="Z19" i="14"/>
  <c r="Z16" i="14"/>
  <c r="Z20" i="14"/>
  <c r="Z26" i="14"/>
  <c r="Z9" i="14"/>
  <c r="Z21" i="14"/>
  <c r="Z10" i="14"/>
  <c r="Z22" i="14"/>
  <c r="Z11" i="14"/>
  <c r="Z23" i="14"/>
  <c r="Z14" i="14"/>
  <c r="Z12" i="14"/>
  <c r="Z24" i="14"/>
  <c r="Z13" i="14"/>
  <c r="Z25" i="14"/>
  <c r="Z15" i="14"/>
  <c r="Z27" i="14"/>
  <c r="Z28" i="14"/>
  <c r="V7" i="14"/>
  <c r="V5" i="14"/>
  <c r="T8" i="14"/>
  <c r="T5" i="14"/>
  <c r="T7" i="14"/>
  <c r="U5" i="14"/>
  <c r="M41" i="14"/>
  <c r="AO16" i="14" l="1"/>
  <c r="AO19" i="14"/>
  <c r="W17" i="14"/>
  <c r="V9" i="14"/>
  <c r="V21" i="14"/>
  <c r="AM21" i="14" s="1"/>
  <c r="U13" i="14"/>
  <c r="U25" i="14"/>
  <c r="AO25" i="14" s="1"/>
  <c r="W16" i="14"/>
  <c r="AN16" i="14" s="1"/>
  <c r="W18" i="14"/>
  <c r="AN18" i="14" s="1"/>
  <c r="V10" i="14"/>
  <c r="V22" i="14"/>
  <c r="U14" i="14"/>
  <c r="U26" i="14"/>
  <c r="V19" i="14"/>
  <c r="W19" i="14"/>
  <c r="AN19" i="14" s="1"/>
  <c r="V11" i="14"/>
  <c r="V23" i="14"/>
  <c r="U15" i="14"/>
  <c r="AO15" i="14" s="1"/>
  <c r="U27" i="14"/>
  <c r="AO27" i="14" s="1"/>
  <c r="U23" i="14"/>
  <c r="AL23" i="14" s="1"/>
  <c r="U12" i="14"/>
  <c r="AO12" i="14" s="1"/>
  <c r="W20" i="14"/>
  <c r="V12" i="14"/>
  <c r="V24" i="14"/>
  <c r="U16" i="14"/>
  <c r="U28" i="14"/>
  <c r="AO28" i="14" s="1"/>
  <c r="W27" i="14"/>
  <c r="U24" i="14"/>
  <c r="AO24" i="14" s="1"/>
  <c r="W9" i="14"/>
  <c r="AN9" i="14" s="1"/>
  <c r="W21" i="14"/>
  <c r="V13" i="14"/>
  <c r="V25" i="14"/>
  <c r="U17" i="14"/>
  <c r="AO17" i="14" s="1"/>
  <c r="W8" i="14"/>
  <c r="W15" i="14"/>
  <c r="V20" i="14"/>
  <c r="W10" i="14"/>
  <c r="W22" i="14"/>
  <c r="V14" i="14"/>
  <c r="AM14" i="14" s="1"/>
  <c r="V26" i="14"/>
  <c r="AM26" i="14" s="1"/>
  <c r="U18" i="14"/>
  <c r="AO18" i="14" s="1"/>
  <c r="V8" i="14"/>
  <c r="AM8" i="14" s="1"/>
  <c r="W11" i="14"/>
  <c r="AN11" i="14" s="1"/>
  <c r="W23" i="14"/>
  <c r="AN23" i="14" s="1"/>
  <c r="V15" i="14"/>
  <c r="AM15" i="14" s="1"/>
  <c r="V27" i="14"/>
  <c r="U19" i="14"/>
  <c r="U8" i="14"/>
  <c r="AO8" i="14" s="1"/>
  <c r="W12" i="14"/>
  <c r="W24" i="14"/>
  <c r="V16" i="14"/>
  <c r="V28" i="14"/>
  <c r="U20" i="14"/>
  <c r="W28" i="14"/>
  <c r="AN28" i="14" s="1"/>
  <c r="W13" i="14"/>
  <c r="AN13" i="14" s="1"/>
  <c r="W25" i="14"/>
  <c r="AN25" i="14" s="1"/>
  <c r="V17" i="14"/>
  <c r="AM17" i="14" s="1"/>
  <c r="U9" i="14"/>
  <c r="U21" i="14"/>
  <c r="AO21" i="14" s="1"/>
  <c r="U11" i="14"/>
  <c r="W14" i="14"/>
  <c r="W26" i="14"/>
  <c r="AN26" i="14" s="1"/>
  <c r="V18" i="14"/>
  <c r="U10" i="14"/>
  <c r="AO10" i="14" s="1"/>
  <c r="U22" i="14"/>
  <c r="AO20" i="14"/>
  <c r="AO23" i="14"/>
  <c r="AO22" i="14"/>
  <c r="AR8" i="15"/>
  <c r="AM14" i="15"/>
  <c r="AI18" i="15"/>
  <c r="AL18" i="15"/>
  <c r="AR24" i="15"/>
  <c r="AG28" i="15"/>
  <c r="AU28" i="15" s="1"/>
  <c r="BA28" i="15" s="1"/>
  <c r="AE11" i="15"/>
  <c r="AQ27" i="15"/>
  <c r="AK23" i="15"/>
  <c r="AX23" i="15" s="1"/>
  <c r="BD23" i="15" s="1"/>
  <c r="AJ27" i="15"/>
  <c r="AW27" i="15" s="1"/>
  <c r="BC27" i="15" s="1"/>
  <c r="AI8" i="15"/>
  <c r="AI12" i="15"/>
  <c r="BE12" i="15"/>
  <c r="BF12" i="15" s="1"/>
  <c r="AO8" i="15"/>
  <c r="AL21" i="15"/>
  <c r="AO18" i="15"/>
  <c r="AN18" i="15"/>
  <c r="AI9" i="15"/>
  <c r="BE9" i="15"/>
  <c r="BF9" i="15" s="1"/>
  <c r="AM23" i="15"/>
  <c r="BE13" i="15"/>
  <c r="BF13" i="15" s="1"/>
  <c r="BF35" i="15" s="1"/>
  <c r="AH10" i="15"/>
  <c r="AF8" i="15"/>
  <c r="AT8" i="15" s="1"/>
  <c r="AZ8" i="15" s="1"/>
  <c r="AN10" i="15"/>
  <c r="AF10" i="15"/>
  <c r="AE14" i="15"/>
  <c r="AN25" i="15"/>
  <c r="AF19" i="15"/>
  <c r="AT19" i="15" s="1"/>
  <c r="AZ19" i="15" s="1"/>
  <c r="AH28" i="15"/>
  <c r="AV28" i="15" s="1"/>
  <c r="BB28" i="15" s="1"/>
  <c r="AG18" i="15"/>
  <c r="AJ15" i="15"/>
  <c r="AW15" i="15" s="1"/>
  <c r="BC15" i="15" s="1"/>
  <c r="AK9" i="15"/>
  <c r="AX9" i="15" s="1"/>
  <c r="BD9" i="15" s="1"/>
  <c r="AH27" i="15"/>
  <c r="AV27" i="15" s="1"/>
  <c r="BB27" i="15" s="1"/>
  <c r="AK28" i="15"/>
  <c r="AX28" i="15" s="1"/>
  <c r="BD28" i="15" s="1"/>
  <c r="AQ18" i="15"/>
  <c r="AL25" i="15"/>
  <c r="AI27" i="15"/>
  <c r="AL9" i="15"/>
  <c r="AO23" i="15"/>
  <c r="AM9" i="15"/>
  <c r="AN27" i="15"/>
  <c r="AI19" i="15"/>
  <c r="AE10" i="15"/>
  <c r="G38" i="15" s="1"/>
  <c r="AG22" i="15"/>
  <c r="I41" i="15" s="1"/>
  <c r="BE22" i="15"/>
  <c r="BF22" i="15" s="1"/>
  <c r="BF37" i="15" s="1"/>
  <c r="AQ12" i="15"/>
  <c r="AO21" i="15"/>
  <c r="AQ8" i="15"/>
  <c r="BE11" i="15"/>
  <c r="BF11" i="15" s="1"/>
  <c r="AQ23" i="15"/>
  <c r="AK14" i="15"/>
  <c r="AX14" i="15" s="1"/>
  <c r="BD14" i="15" s="1"/>
  <c r="AE24" i="15"/>
  <c r="AG23" i="15"/>
  <c r="AU23" i="15" s="1"/>
  <c r="BA23" i="15" s="1"/>
  <c r="AG24" i="15"/>
  <c r="AU24" i="15" s="1"/>
  <c r="BA24" i="15" s="1"/>
  <c r="AE28" i="15"/>
  <c r="AG15" i="15"/>
  <c r="AU15" i="15" s="1"/>
  <c r="BA15" i="15" s="1"/>
  <c r="AI23" i="15"/>
  <c r="AO25" i="15"/>
  <c r="AN9" i="15"/>
  <c r="AO9" i="15"/>
  <c r="AL23" i="15"/>
  <c r="AN8" i="15"/>
  <c r="AN15" i="15"/>
  <c r="BE27" i="15"/>
  <c r="BF27" i="15" s="1"/>
  <c r="AM15" i="15"/>
  <c r="AK18" i="15"/>
  <c r="AG12" i="15"/>
  <c r="AU12" i="15" s="1"/>
  <c r="BA12" i="15" s="1"/>
  <c r="AI24" i="15"/>
  <c r="AQ24" i="15"/>
  <c r="P41" i="15" s="1"/>
  <c r="AL19" i="15"/>
  <c r="AL14" i="15"/>
  <c r="AO27" i="15"/>
  <c r="AM24" i="15"/>
  <c r="BE19" i="15"/>
  <c r="BF19" i="15" s="1"/>
  <c r="AO10" i="15"/>
  <c r="AO19" i="15"/>
  <c r="AO12" i="15"/>
  <c r="AO14" i="15"/>
  <c r="AM8" i="15"/>
  <c r="AL27" i="15"/>
  <c r="O42" i="15" s="1"/>
  <c r="AM25" i="15"/>
  <c r="BE23" i="15"/>
  <c r="BF23" i="15" s="1"/>
  <c r="AE8" i="15"/>
  <c r="AM21" i="15"/>
  <c r="AJ10" i="15"/>
  <c r="AK27" i="15"/>
  <c r="AX27" i="15" s="1"/>
  <c r="BD27" i="15" s="1"/>
  <c r="AJ24" i="15"/>
  <c r="AW24" i="15" s="1"/>
  <c r="BC24" i="15" s="1"/>
  <c r="AG14" i="15"/>
  <c r="AU14" i="15" s="1"/>
  <c r="BA14" i="15" s="1"/>
  <c r="AE18" i="15"/>
  <c r="AE19" i="15"/>
  <c r="AG9" i="15"/>
  <c r="AU9" i="15" s="1"/>
  <c r="BA9" i="15" s="1"/>
  <c r="AG27" i="15"/>
  <c r="AU27" i="15" s="1"/>
  <c r="BA27" i="15" s="1"/>
  <c r="AH8" i="15"/>
  <c r="AV8" i="15" s="1"/>
  <c r="BB8" i="15" s="1"/>
  <c r="AJ18" i="15"/>
  <c r="AG19" i="15"/>
  <c r="AU19" i="15" s="1"/>
  <c r="BA19" i="15" s="1"/>
  <c r="AQ25" i="15"/>
  <c r="AI28" i="15"/>
  <c r="BE28" i="15"/>
  <c r="BF28" i="15" s="1"/>
  <c r="AN24" i="15"/>
  <c r="AL12" i="15"/>
  <c r="AL26" i="15"/>
  <c r="AO11" i="15"/>
  <c r="AM13" i="15"/>
  <c r="BE26" i="15"/>
  <c r="BF26" i="15" s="1"/>
  <c r="BF38" i="15" s="1"/>
  <c r="AI25" i="15"/>
  <c r="AR22" i="15"/>
  <c r="AG10" i="15"/>
  <c r="AE27" i="15"/>
  <c r="AF12" i="15"/>
  <c r="AT12" i="15" s="1"/>
  <c r="AZ12" i="15" s="1"/>
  <c r="AI21" i="15"/>
  <c r="AR16" i="15"/>
  <c r="AJ22" i="15"/>
  <c r="AK12" i="15"/>
  <c r="AX12" i="15" s="1"/>
  <c r="BD12" i="15" s="1"/>
  <c r="AK21" i="15"/>
  <c r="AX21" i="15" s="1"/>
  <c r="BD21" i="15" s="1"/>
  <c r="AH23" i="15"/>
  <c r="AV23" i="15" s="1"/>
  <c r="BB23" i="15" s="1"/>
  <c r="AE12" i="15"/>
  <c r="AJ23" i="15"/>
  <c r="AW23" i="15" s="1"/>
  <c r="BC23" i="15" s="1"/>
  <c r="AK11" i="15"/>
  <c r="AX11" i="15" s="1"/>
  <c r="BD11" i="15" s="1"/>
  <c r="AH19" i="15"/>
  <c r="AV19" i="15" s="1"/>
  <c r="BB19" i="15" s="1"/>
  <c r="AH11" i="15"/>
  <c r="AV11" i="15" s="1"/>
  <c r="BB11" i="15" s="1"/>
  <c r="AK10" i="15"/>
  <c r="AK19" i="15"/>
  <c r="AX19" i="15" s="1"/>
  <c r="BD19" i="15" s="1"/>
  <c r="AQ14" i="15"/>
  <c r="BE14" i="15"/>
  <c r="BF14" i="15" s="1"/>
  <c r="AL13" i="15"/>
  <c r="AL10" i="15"/>
  <c r="AY10" i="15" s="1"/>
  <c r="AO28" i="15"/>
  <c r="AL11" i="15"/>
  <c r="AM22" i="15"/>
  <c r="AN28" i="15"/>
  <c r="BE16" i="15"/>
  <c r="BF16" i="15" s="1"/>
  <c r="BE25" i="15"/>
  <c r="BF25" i="15" s="1"/>
  <c r="AM18" i="15"/>
  <c r="BE8" i="15"/>
  <c r="BF8" i="15" s="1"/>
  <c r="AI10" i="15"/>
  <c r="N38" i="15" s="1"/>
  <c r="AJ14" i="15"/>
  <c r="AW14" i="15" s="1"/>
  <c r="BC14" i="15" s="1"/>
  <c r="AJ12" i="15"/>
  <c r="AW12" i="15" s="1"/>
  <c r="BC12" i="15" s="1"/>
  <c r="AF25" i="15"/>
  <c r="AT25" i="15" s="1"/>
  <c r="AZ25" i="15" s="1"/>
  <c r="AF11" i="15"/>
  <c r="AT11" i="15" s="1"/>
  <c r="AZ11" i="15" s="1"/>
  <c r="AE21" i="15"/>
  <c r="AK22" i="15"/>
  <c r="AQ10" i="15"/>
  <c r="AF14" i="15"/>
  <c r="AT14" i="15" s="1"/>
  <c r="AZ14" i="15" s="1"/>
  <c r="AK15" i="15"/>
  <c r="AX15" i="15" s="1"/>
  <c r="BD15" i="15" s="1"/>
  <c r="AQ9" i="15"/>
  <c r="AH17" i="15"/>
  <c r="AV17" i="15" s="1"/>
  <c r="BE17" i="15"/>
  <c r="BF17" i="15" s="1"/>
  <c r="AH20" i="15"/>
  <c r="AV20" i="15" s="1"/>
  <c r="BB20" i="15" s="1"/>
  <c r="BE20" i="15"/>
  <c r="BF20" i="15" s="1"/>
  <c r="BF36" i="15" s="1"/>
  <c r="AL28" i="15"/>
  <c r="AY28" i="15" s="1"/>
  <c r="AM10" i="15"/>
  <c r="AN16" i="15"/>
  <c r="AN26" i="15"/>
  <c r="BE21" i="15"/>
  <c r="BF21" i="15" s="1"/>
  <c r="BE18" i="15"/>
  <c r="BF18" i="15" s="1"/>
  <c r="P40" i="15"/>
  <c r="AI17" i="15"/>
  <c r="AR20" i="15"/>
  <c r="AF22" i="15"/>
  <c r="H41" i="15" s="1"/>
  <c r="AE22" i="15"/>
  <c r="AY22" i="15" s="1"/>
  <c r="AJ20" i="15"/>
  <c r="AW20" i="15" s="1"/>
  <c r="BC20" i="15" s="1"/>
  <c r="AE17" i="15"/>
  <c r="AR17" i="15"/>
  <c r="AH14" i="15"/>
  <c r="AV14" i="15" s="1"/>
  <c r="BB14" i="15" s="1"/>
  <c r="AJ28" i="15"/>
  <c r="AW28" i="15" s="1"/>
  <c r="BC28" i="15" s="1"/>
  <c r="AK20" i="15"/>
  <c r="AX20" i="15" s="1"/>
  <c r="BD20" i="15" s="1"/>
  <c r="AI20" i="15"/>
  <c r="AG17" i="15"/>
  <c r="AQ17" i="15"/>
  <c r="AH22" i="15"/>
  <c r="AV22" i="15" s="1"/>
  <c r="BB22" i="15" s="1"/>
  <c r="AI22" i="15"/>
  <c r="AF17" i="15"/>
  <c r="AT17" i="15" s="1"/>
  <c r="AG20" i="15"/>
  <c r="AU20" i="15" s="1"/>
  <c r="BA20" i="15" s="1"/>
  <c r="AI14" i="15"/>
  <c r="N39" i="15" s="1"/>
  <c r="O41" i="15"/>
  <c r="N40" i="15"/>
  <c r="AT10" i="15"/>
  <c r="AZ10" i="15" s="1"/>
  <c r="AY16" i="15"/>
  <c r="AW22" i="15"/>
  <c r="BC22" i="15" s="1"/>
  <c r="K41" i="15"/>
  <c r="AV13" i="15"/>
  <c r="BB13" i="15" s="1"/>
  <c r="AW10" i="15"/>
  <c r="BC10" i="15" s="1"/>
  <c r="AU10" i="15"/>
  <c r="BA10" i="15" s="1"/>
  <c r="I38" i="15"/>
  <c r="N42" i="15"/>
  <c r="AT13" i="15"/>
  <c r="AZ13" i="15" s="1"/>
  <c r="H39" i="15"/>
  <c r="AX10" i="15"/>
  <c r="BD10" i="15" s="1"/>
  <c r="AY15" i="15"/>
  <c r="AV26" i="15"/>
  <c r="BB26" i="15" s="1"/>
  <c r="BF34" i="15"/>
  <c r="L41" i="15"/>
  <c r="AX22" i="15"/>
  <c r="BD22" i="15" s="1"/>
  <c r="P38" i="15"/>
  <c r="P39" i="15"/>
  <c r="J40" i="15"/>
  <c r="AV18" i="15"/>
  <c r="BB18" i="15" s="1"/>
  <c r="AX26" i="15"/>
  <c r="BD26" i="15" s="1"/>
  <c r="L42" i="15"/>
  <c r="AT26" i="15"/>
  <c r="AZ26" i="15" s="1"/>
  <c r="H42" i="15"/>
  <c r="L39" i="15"/>
  <c r="AT18" i="15"/>
  <c r="AZ18" i="15" s="1"/>
  <c r="H40" i="15"/>
  <c r="I40" i="15"/>
  <c r="AU18" i="15"/>
  <c r="BA18" i="15" s="1"/>
  <c r="G39" i="15"/>
  <c r="AW13" i="15"/>
  <c r="BC13" i="15" s="1"/>
  <c r="AX18" i="15"/>
  <c r="BD18" i="15" s="1"/>
  <c r="P42" i="15"/>
  <c r="AU26" i="15"/>
  <c r="BA26" i="15" s="1"/>
  <c r="AY20" i="15"/>
  <c r="AY8" i="15"/>
  <c r="AU13" i="15"/>
  <c r="BA13" i="15" s="1"/>
  <c r="G40" i="15"/>
  <c r="G42" i="15"/>
  <c r="AY24" i="15"/>
  <c r="AV10" i="15"/>
  <c r="BB10" i="15" s="1"/>
  <c r="J38" i="15"/>
  <c r="AW18" i="15"/>
  <c r="BC18" i="15" s="1"/>
  <c r="W5" i="14"/>
  <c r="W7" i="14"/>
  <c r="Y9" i="14"/>
  <c r="Y21" i="14"/>
  <c r="Y10" i="14"/>
  <c r="Y22" i="14"/>
  <c r="Y11" i="14"/>
  <c r="Y23" i="14"/>
  <c r="Y12" i="14"/>
  <c r="Y24" i="14"/>
  <c r="Y20" i="14"/>
  <c r="Y13" i="14"/>
  <c r="Y25" i="14"/>
  <c r="Y14" i="14"/>
  <c r="Y26" i="14"/>
  <c r="Y15" i="14"/>
  <c r="Y27" i="14"/>
  <c r="Y16" i="14"/>
  <c r="Y28" i="14"/>
  <c r="Y17" i="14"/>
  <c r="Y18" i="14"/>
  <c r="Y19" i="14"/>
  <c r="Y8" i="14"/>
  <c r="AC34" i="14"/>
  <c r="AM25" i="14" l="1"/>
  <c r="AE12" i="14"/>
  <c r="AO11" i="14"/>
  <c r="AN21" i="14"/>
  <c r="AM13" i="14"/>
  <c r="AM28" i="14"/>
  <c r="AM11" i="14"/>
  <c r="AM9" i="14"/>
  <c r="AO26" i="14"/>
  <c r="AM23" i="14"/>
  <c r="AM16" i="14"/>
  <c r="AN27" i="14"/>
  <c r="AN17" i="14"/>
  <c r="AN24" i="14"/>
  <c r="AN22" i="14"/>
  <c r="AM19" i="14"/>
  <c r="AO9" i="14"/>
  <c r="AN14" i="14"/>
  <c r="AN12" i="14"/>
  <c r="AN10" i="14"/>
  <c r="AO14" i="14"/>
  <c r="AE18" i="14"/>
  <c r="AL19" i="14"/>
  <c r="AM20" i="14"/>
  <c r="AM24" i="14"/>
  <c r="AO13" i="14"/>
  <c r="AM18" i="14"/>
  <c r="AN15" i="14"/>
  <c r="AM12" i="14"/>
  <c r="AM22" i="14"/>
  <c r="AE17" i="14"/>
  <c r="AM27" i="14"/>
  <c r="AN8" i="14"/>
  <c r="AN20" i="14"/>
  <c r="AM10" i="14"/>
  <c r="AY13" i="15"/>
  <c r="AR13" i="15"/>
  <c r="O39" i="15"/>
  <c r="K38" i="15"/>
  <c r="AY26" i="15"/>
  <c r="R42" i="15" s="1"/>
  <c r="AR26" i="15"/>
  <c r="Q42" i="15" s="1"/>
  <c r="AU22" i="15"/>
  <c r="BA22" i="15" s="1"/>
  <c r="J42" i="15"/>
  <c r="O38" i="15"/>
  <c r="AR28" i="15"/>
  <c r="AY12" i="15"/>
  <c r="AR12" i="15"/>
  <c r="K39" i="15"/>
  <c r="AR21" i="15"/>
  <c r="AY21" i="15"/>
  <c r="AR10" i="15"/>
  <c r="AY9" i="15"/>
  <c r="AR9" i="15"/>
  <c r="AR18" i="15"/>
  <c r="Q40" i="15" s="1"/>
  <c r="AY18" i="15"/>
  <c r="R40" i="15" s="1"/>
  <c r="L38" i="15"/>
  <c r="AY23" i="15"/>
  <c r="R41" i="15" s="1"/>
  <c r="AR23" i="15"/>
  <c r="Q41" i="15" s="1"/>
  <c r="AR27" i="15"/>
  <c r="AY27" i="15"/>
  <c r="AR25" i="15"/>
  <c r="AY25" i="15"/>
  <c r="AR14" i="15"/>
  <c r="AY14" i="15"/>
  <c r="I39" i="15"/>
  <c r="I42" i="15"/>
  <c r="H38" i="15"/>
  <c r="N41" i="15"/>
  <c r="AY11" i="15"/>
  <c r="R38" i="15" s="1"/>
  <c r="AR11" i="15"/>
  <c r="Q38" i="15" s="1"/>
  <c r="AR19" i="15"/>
  <c r="AY19" i="15"/>
  <c r="AT22" i="15"/>
  <c r="AZ22" i="15" s="1"/>
  <c r="J41" i="15"/>
  <c r="L40" i="15"/>
  <c r="G41" i="15"/>
  <c r="J39" i="15"/>
  <c r="K42" i="15"/>
  <c r="AL28" i="14"/>
  <c r="AL12" i="14"/>
  <c r="AL15" i="14"/>
  <c r="AF25" i="14"/>
  <c r="AT25" i="14" s="1"/>
  <c r="AZ25" i="14" s="1"/>
  <c r="AL27" i="14"/>
  <c r="AL24" i="14"/>
  <c r="AL16" i="14"/>
  <c r="BE8" i="14"/>
  <c r="BF8" i="14" s="1"/>
  <c r="AL10" i="14"/>
  <c r="AL20" i="14"/>
  <c r="AL25" i="14"/>
  <c r="AL21" i="14"/>
  <c r="AL18" i="14"/>
  <c r="AL17" i="14"/>
  <c r="AL8" i="14"/>
  <c r="AF20" i="14"/>
  <c r="AT20" i="14" s="1"/>
  <c r="AZ20" i="14" s="1"/>
  <c r="BE25" i="14"/>
  <c r="BF25" i="14" s="1"/>
  <c r="AL22" i="14"/>
  <c r="AL13" i="14"/>
  <c r="AL9" i="14"/>
  <c r="AL14" i="14"/>
  <c r="AL11" i="14"/>
  <c r="AL26" i="14"/>
  <c r="AI19" i="14"/>
  <c r="AQ9" i="14"/>
  <c r="AQ8" i="14"/>
  <c r="AI10" i="14"/>
  <c r="AQ16" i="14"/>
  <c r="AQ13" i="14"/>
  <c r="AQ11" i="14"/>
  <c r="AI18" i="14"/>
  <c r="AQ25" i="14"/>
  <c r="AI11" i="14"/>
  <c r="AI20" i="14"/>
  <c r="BE15" i="14"/>
  <c r="BF15" i="14" s="1"/>
  <c r="AQ14" i="14"/>
  <c r="AK12" i="14"/>
  <c r="AX12" i="14" s="1"/>
  <c r="BD12" i="14" s="1"/>
  <c r="AK25" i="14"/>
  <c r="AX25" i="14" s="1"/>
  <c r="BD25" i="14" s="1"/>
  <c r="AQ27" i="14"/>
  <c r="AI22" i="14"/>
  <c r="AQ28" i="14"/>
  <c r="AI14" i="14"/>
  <c r="AI12" i="14"/>
  <c r="AQ10" i="14"/>
  <c r="AI15" i="14"/>
  <c r="AQ26" i="14"/>
  <c r="AQ23" i="14"/>
  <c r="AI13" i="14"/>
  <c r="AI24" i="14"/>
  <c r="AQ21" i="14"/>
  <c r="AI26" i="14"/>
  <c r="AI16" i="14"/>
  <c r="AQ20" i="14"/>
  <c r="AI8" i="14"/>
  <c r="AQ22" i="14"/>
  <c r="BE13" i="14"/>
  <c r="BF13" i="14" s="1"/>
  <c r="AQ17" i="14"/>
  <c r="BE28" i="14"/>
  <c r="BF28" i="14" s="1"/>
  <c r="BE9" i="14"/>
  <c r="BF9" i="14" s="1"/>
  <c r="AI25" i="14"/>
  <c r="AI27" i="14"/>
  <c r="AQ19" i="14"/>
  <c r="AI21" i="14"/>
  <c r="AI28" i="14"/>
  <c r="AQ12" i="14"/>
  <c r="AI17" i="14"/>
  <c r="AQ15" i="14"/>
  <c r="AI9" i="14"/>
  <c r="AQ18" i="14"/>
  <c r="AI23" i="14"/>
  <c r="AQ24" i="14"/>
  <c r="AR14" i="14"/>
  <c r="AR23" i="14"/>
  <c r="K40" i="15"/>
  <c r="O40" i="15"/>
  <c r="R39" i="15"/>
  <c r="Q39" i="15"/>
  <c r="AG8" i="14"/>
  <c r="AU8" i="14" s="1"/>
  <c r="BA8" i="14" s="1"/>
  <c r="AF10" i="14"/>
  <c r="AT10" i="14" s="1"/>
  <c r="AH8" i="14"/>
  <c r="AV8" i="14" s="1"/>
  <c r="BB8" i="14" s="1"/>
  <c r="AJ8" i="14"/>
  <c r="AW8" i="14" s="1"/>
  <c r="BC8" i="14" s="1"/>
  <c r="AK8" i="14"/>
  <c r="AX8" i="14" s="1"/>
  <c r="BD8" i="14" s="1"/>
  <c r="AF8" i="14"/>
  <c r="AT8" i="14" s="1"/>
  <c r="AZ8" i="14" s="1"/>
  <c r="AF22" i="14"/>
  <c r="AT22" i="14" s="1"/>
  <c r="AZ22" i="14" s="1"/>
  <c r="AJ24" i="14"/>
  <c r="AW24" i="14" s="1"/>
  <c r="BC24" i="14" s="1"/>
  <c r="AJ12" i="14"/>
  <c r="AW12" i="14" s="1"/>
  <c r="BC12" i="14" s="1"/>
  <c r="AJ16" i="14"/>
  <c r="AW16" i="14" s="1"/>
  <c r="BC16" i="14" s="1"/>
  <c r="BE12" i="14"/>
  <c r="BF12" i="14" s="1"/>
  <c r="AJ9" i="14"/>
  <c r="AW9" i="14" s="1"/>
  <c r="BC9" i="14" s="1"/>
  <c r="AH18" i="14"/>
  <c r="AV18" i="14" s="1"/>
  <c r="BB18" i="14" s="1"/>
  <c r="AH11" i="14"/>
  <c r="AV11" i="14" s="1"/>
  <c r="BB11" i="14" s="1"/>
  <c r="BE19" i="14"/>
  <c r="BF19" i="14" s="1"/>
  <c r="AH10" i="14"/>
  <c r="AV10" i="14" s="1"/>
  <c r="BB10" i="14" s="1"/>
  <c r="AG21" i="14"/>
  <c r="AU21" i="14" s="1"/>
  <c r="BA21" i="14" s="1"/>
  <c r="AK16" i="14"/>
  <c r="AX16" i="14" s="1"/>
  <c r="BD16" i="14" s="1"/>
  <c r="BE17" i="14"/>
  <c r="AJ15" i="14"/>
  <c r="AW15" i="14" s="1"/>
  <c r="BC15" i="14" s="1"/>
  <c r="BE18" i="14"/>
  <c r="BF18" i="14" s="1"/>
  <c r="AF11" i="14"/>
  <c r="AT11" i="14" s="1"/>
  <c r="AZ11" i="14" s="1"/>
  <c r="AH22" i="14"/>
  <c r="AV22" i="14" s="1"/>
  <c r="BB22" i="14" s="1"/>
  <c r="AG10" i="14"/>
  <c r="AU10" i="14" s="1"/>
  <c r="BA10" i="14" s="1"/>
  <c r="AG9" i="14"/>
  <c r="AU9" i="14" s="1"/>
  <c r="BA9" i="14" s="1"/>
  <c r="AG26" i="14"/>
  <c r="AU26" i="14" s="1"/>
  <c r="BA26" i="14" s="1"/>
  <c r="AG13" i="14"/>
  <c r="AU13" i="14" s="1"/>
  <c r="BA13" i="14" s="1"/>
  <c r="AK18" i="14"/>
  <c r="AX18" i="14" s="1"/>
  <c r="BD18" i="14" s="1"/>
  <c r="AG27" i="14"/>
  <c r="AU27" i="14" s="1"/>
  <c r="BA27" i="14" s="1"/>
  <c r="AF24" i="14"/>
  <c r="AT24" i="14" s="1"/>
  <c r="AZ24" i="14" s="1"/>
  <c r="AF9" i="14"/>
  <c r="AT9" i="14" s="1"/>
  <c r="AZ9" i="14" s="1"/>
  <c r="AF19" i="14"/>
  <c r="AT19" i="14" s="1"/>
  <c r="AZ19" i="14" s="1"/>
  <c r="AJ27" i="14"/>
  <c r="AW27" i="14" s="1"/>
  <c r="BC27" i="14" s="1"/>
  <c r="BE23" i="14"/>
  <c r="BF23" i="14" s="1"/>
  <c r="AK15" i="14"/>
  <c r="AX15" i="14" s="1"/>
  <c r="BD15" i="14" s="1"/>
  <c r="AH25" i="14"/>
  <c r="AV25" i="14" s="1"/>
  <c r="BB25" i="14" s="1"/>
  <c r="AH20" i="14"/>
  <c r="AV20" i="14" s="1"/>
  <c r="BB20" i="14" s="1"/>
  <c r="AG18" i="14"/>
  <c r="AU18" i="14" s="1"/>
  <c r="BA18" i="14" s="1"/>
  <c r="AJ18" i="14"/>
  <c r="AW18" i="14" s="1"/>
  <c r="BC18" i="14" s="1"/>
  <c r="AF21" i="14"/>
  <c r="AT21" i="14" s="1"/>
  <c r="AZ21" i="14" s="1"/>
  <c r="AF26" i="14"/>
  <c r="AT26" i="14" s="1"/>
  <c r="AZ26" i="14" s="1"/>
  <c r="AJ26" i="14"/>
  <c r="AW26" i="14" s="1"/>
  <c r="BC26" i="14" s="1"/>
  <c r="AG19" i="14"/>
  <c r="AU19" i="14" s="1"/>
  <c r="BA19" i="14" s="1"/>
  <c r="AF12" i="14"/>
  <c r="AT12" i="14" s="1"/>
  <c r="AZ12" i="14" s="1"/>
  <c r="AH12" i="14"/>
  <c r="AV12" i="14" s="1"/>
  <c r="BB12" i="14" s="1"/>
  <c r="AE8" i="14"/>
  <c r="AG24" i="14"/>
  <c r="AU24" i="14" s="1"/>
  <c r="BA24" i="14" s="1"/>
  <c r="AG23" i="14"/>
  <c r="AU23" i="14" s="1"/>
  <c r="BA23" i="14" s="1"/>
  <c r="AE25" i="14"/>
  <c r="AK23" i="14"/>
  <c r="AX23" i="14" s="1"/>
  <c r="BD23" i="14" s="1"/>
  <c r="AF15" i="14"/>
  <c r="AT15" i="14" s="1"/>
  <c r="AZ15" i="14" s="1"/>
  <c r="BE21" i="14"/>
  <c r="BF21" i="14" s="1"/>
  <c r="AH21" i="14"/>
  <c r="AV21" i="14" s="1"/>
  <c r="BB21" i="14" s="1"/>
  <c r="AK19" i="14"/>
  <c r="AX19" i="14" s="1"/>
  <c r="BD19" i="14" s="1"/>
  <c r="AG22" i="14"/>
  <c r="AF16" i="14"/>
  <c r="AT16" i="14" s="1"/>
  <c r="AZ16" i="14" s="1"/>
  <c r="AE16" i="14"/>
  <c r="AF13" i="14"/>
  <c r="AT13" i="14" s="1"/>
  <c r="AZ13" i="14" s="1"/>
  <c r="AE11" i="14"/>
  <c r="AF23" i="14"/>
  <c r="AT23" i="14" s="1"/>
  <c r="AZ23" i="14" s="1"/>
  <c r="AE23" i="14"/>
  <c r="AH27" i="14"/>
  <c r="AV27" i="14" s="1"/>
  <c r="BB27" i="14" s="1"/>
  <c r="AH9" i="14"/>
  <c r="AV9" i="14" s="1"/>
  <c r="BB9" i="14" s="1"/>
  <c r="AG16" i="14"/>
  <c r="AU16" i="14" s="1"/>
  <c r="BA16" i="14" s="1"/>
  <c r="BE16" i="14"/>
  <c r="BF16" i="14" s="1"/>
  <c r="AK10" i="14"/>
  <c r="BE11" i="14"/>
  <c r="BF11" i="14" s="1"/>
  <c r="AF14" i="14"/>
  <c r="AT14" i="14" s="1"/>
  <c r="AZ14" i="14" s="1"/>
  <c r="AJ25" i="14"/>
  <c r="AW25" i="14" s="1"/>
  <c r="BC25" i="14" s="1"/>
  <c r="AJ10" i="14"/>
  <c r="AW10" i="14" s="1"/>
  <c r="BC10" i="14" s="1"/>
  <c r="AH15" i="14"/>
  <c r="AV15" i="14" s="1"/>
  <c r="BB15" i="14" s="1"/>
  <c r="AH14" i="14"/>
  <c r="AV14" i="14" s="1"/>
  <c r="BB14" i="14" s="1"/>
  <c r="AE19" i="14"/>
  <c r="AK14" i="14"/>
  <c r="AX14" i="14" s="1"/>
  <c r="BD14" i="14" s="1"/>
  <c r="AK9" i="14"/>
  <c r="AX9" i="14" s="1"/>
  <c r="BD9" i="14" s="1"/>
  <c r="AG12" i="14"/>
  <c r="AU12" i="14" s="1"/>
  <c r="BA12" i="14" s="1"/>
  <c r="BE10" i="14"/>
  <c r="BF10" i="14" s="1"/>
  <c r="AG17" i="14"/>
  <c r="AG14" i="14"/>
  <c r="AU14" i="14" s="1"/>
  <c r="BA14" i="14" s="1"/>
  <c r="AJ21" i="14"/>
  <c r="AW21" i="14" s="1"/>
  <c r="BC21" i="14" s="1"/>
  <c r="AG15" i="14"/>
  <c r="AU15" i="14" s="1"/>
  <c r="BA15" i="14" s="1"/>
  <c r="AH13" i="14"/>
  <c r="AV13" i="14" s="1"/>
  <c r="BB13" i="14" s="1"/>
  <c r="BE26" i="14"/>
  <c r="BF26" i="14" s="1"/>
  <c r="AH26" i="14"/>
  <c r="AV26" i="14" s="1"/>
  <c r="BB26" i="14" s="1"/>
  <c r="AK24" i="14"/>
  <c r="AX24" i="14" s="1"/>
  <c r="BD24" i="14" s="1"/>
  <c r="BE14" i="14"/>
  <c r="BF14" i="14" s="1"/>
  <c r="BE22" i="14"/>
  <c r="BF22" i="14" s="1"/>
  <c r="AE15" i="14"/>
  <c r="AE9" i="14"/>
  <c r="AJ13" i="14"/>
  <c r="AJ11" i="14"/>
  <c r="AW11" i="14" s="1"/>
  <c r="BC11" i="14" s="1"/>
  <c r="AK28" i="14"/>
  <c r="AX28" i="14" s="1"/>
  <c r="BD28" i="14" s="1"/>
  <c r="AK20" i="14"/>
  <c r="AX20" i="14" s="1"/>
  <c r="BD20" i="14" s="1"/>
  <c r="AH24" i="14"/>
  <c r="AV24" i="14" s="1"/>
  <c r="BB24" i="14" s="1"/>
  <c r="AH19" i="14"/>
  <c r="AV19" i="14" s="1"/>
  <c r="BB19" i="14" s="1"/>
  <c r="AE14" i="14"/>
  <c r="AK22" i="14"/>
  <c r="AF28" i="14"/>
  <c r="AT28" i="14" s="1"/>
  <c r="AZ28" i="14" s="1"/>
  <c r="AK27" i="14"/>
  <c r="AX27" i="14" s="1"/>
  <c r="BD27" i="14" s="1"/>
  <c r="AK21" i="14"/>
  <c r="AX21" i="14" s="1"/>
  <c r="BD21" i="14" s="1"/>
  <c r="AJ20" i="14"/>
  <c r="AW20" i="14" s="1"/>
  <c r="BC20" i="14" s="1"/>
  <c r="AK17" i="14"/>
  <c r="AJ28" i="14"/>
  <c r="AW28" i="14" s="1"/>
  <c r="BC28" i="14" s="1"/>
  <c r="BE20" i="14"/>
  <c r="BF20" i="14" s="1"/>
  <c r="AH28" i="14"/>
  <c r="AV28" i="14" s="1"/>
  <c r="BB28" i="14" s="1"/>
  <c r="BE24" i="14"/>
  <c r="BF24" i="14" s="1"/>
  <c r="AE22" i="14"/>
  <c r="AJ17" i="14"/>
  <c r="AE21" i="14"/>
  <c r="AK26" i="14"/>
  <c r="AX26" i="14" s="1"/>
  <c r="BD26" i="14" s="1"/>
  <c r="AE10" i="14"/>
  <c r="AE28" i="14"/>
  <c r="AE20" i="14"/>
  <c r="AH16" i="14"/>
  <c r="AV16" i="14" s="1"/>
  <c r="BB16" i="14" s="1"/>
  <c r="AE24" i="14"/>
  <c r="AK13" i="14"/>
  <c r="AX13" i="14" s="1"/>
  <c r="BD13" i="14" s="1"/>
  <c r="AG25" i="14"/>
  <c r="AU25" i="14" s="1"/>
  <c r="BA25" i="14" s="1"/>
  <c r="AJ14" i="14"/>
  <c r="AW14" i="14" s="1"/>
  <c r="BC14" i="14" s="1"/>
  <c r="BE27" i="14"/>
  <c r="BF27" i="14" s="1"/>
  <c r="AF17" i="14"/>
  <c r="AT17" i="14" s="1"/>
  <c r="AJ22" i="14"/>
  <c r="AW22" i="14" s="1"/>
  <c r="BC22" i="14" s="1"/>
  <c r="AK11" i="14"/>
  <c r="AX11" i="14" s="1"/>
  <c r="BD11" i="14" s="1"/>
  <c r="AG20" i="14"/>
  <c r="AU20" i="14" s="1"/>
  <c r="BA20" i="14" s="1"/>
  <c r="AG28" i="14"/>
  <c r="AU28" i="14" s="1"/>
  <c r="BA28" i="14" s="1"/>
  <c r="AJ23" i="14"/>
  <c r="AW23" i="14" s="1"/>
  <c r="BC23" i="14" s="1"/>
  <c r="AH23" i="14"/>
  <c r="AV23" i="14" s="1"/>
  <c r="BB23" i="14" s="1"/>
  <c r="AH17" i="14"/>
  <c r="AV17" i="14" s="1"/>
  <c r="AF27" i="14"/>
  <c r="AT27" i="14" s="1"/>
  <c r="AZ27" i="14" s="1"/>
  <c r="AE13" i="14"/>
  <c r="AG11" i="14"/>
  <c r="AU11" i="14" s="1"/>
  <c r="BA11" i="14" s="1"/>
  <c r="AF18" i="14"/>
  <c r="AT18" i="14" s="1"/>
  <c r="AZ18" i="14" s="1"/>
  <c r="AE27" i="14"/>
  <c r="AJ19" i="14"/>
  <c r="AW19" i="14" s="1"/>
  <c r="BC19" i="14" s="1"/>
  <c r="AE26" i="14"/>
  <c r="AX22" i="14"/>
  <c r="BD22" i="14" s="1"/>
  <c r="AZ10" i="14"/>
  <c r="AY8" i="14" l="1"/>
  <c r="AR15" i="14"/>
  <c r="AR18" i="14"/>
  <c r="AY18" i="14"/>
  <c r="AY12" i="14"/>
  <c r="AR26" i="14"/>
  <c r="AY26" i="14"/>
  <c r="AR25" i="14"/>
  <c r="AY25" i="14"/>
  <c r="AR24" i="14"/>
  <c r="AR19" i="14"/>
  <c r="AR11" i="14"/>
  <c r="AY11" i="14"/>
  <c r="AR22" i="14"/>
  <c r="AR13" i="14"/>
  <c r="AR27" i="14"/>
  <c r="AR12" i="14"/>
  <c r="O42" i="14"/>
  <c r="AR8" i="14"/>
  <c r="AR16" i="14"/>
  <c r="AR21" i="14"/>
  <c r="AR28" i="14"/>
  <c r="AR10" i="14"/>
  <c r="P38" i="14"/>
  <c r="AR9" i="14"/>
  <c r="AR17" i="14"/>
  <c r="O38" i="14"/>
  <c r="N42" i="14"/>
  <c r="AR20" i="14"/>
  <c r="P39" i="14"/>
  <c r="BF34" i="14"/>
  <c r="G39" i="14"/>
  <c r="P42" i="14"/>
  <c r="O39" i="14"/>
  <c r="O40" i="14"/>
  <c r="G42" i="14"/>
  <c r="N39" i="14"/>
  <c r="O41" i="14"/>
  <c r="BF36" i="14"/>
  <c r="P41" i="14"/>
  <c r="J38" i="14"/>
  <c r="P40" i="14"/>
  <c r="I41" i="14"/>
  <c r="G41" i="14"/>
  <c r="H38" i="14"/>
  <c r="K42" i="14"/>
  <c r="H42" i="14"/>
  <c r="J40" i="14"/>
  <c r="J41" i="14"/>
  <c r="L38" i="14"/>
  <c r="L41" i="14"/>
  <c r="BF35" i="14"/>
  <c r="L40" i="14"/>
  <c r="H41" i="14"/>
  <c r="N40" i="14"/>
  <c r="K39" i="14"/>
  <c r="N41" i="14"/>
  <c r="K41" i="14"/>
  <c r="K38" i="14"/>
  <c r="J39" i="14"/>
  <c r="L42" i="14"/>
  <c r="N38" i="14"/>
  <c r="AY28" i="14"/>
  <c r="I38" i="14"/>
  <c r="I39" i="14"/>
  <c r="I42" i="14"/>
  <c r="H40" i="14"/>
  <c r="AY13" i="14"/>
  <c r="AY14" i="14"/>
  <c r="AY9" i="14"/>
  <c r="AY20" i="14"/>
  <c r="AY19" i="14"/>
  <c r="AW13" i="14"/>
  <c r="BC13" i="14" s="1"/>
  <c r="L39" i="14"/>
  <c r="AU22" i="14"/>
  <c r="BA22" i="14" s="1"/>
  <c r="AY21" i="14"/>
  <c r="AY15" i="14"/>
  <c r="AY23" i="14"/>
  <c r="AY27" i="14"/>
  <c r="AY10" i="14"/>
  <c r="BF37" i="14"/>
  <c r="I40" i="14"/>
  <c r="K40" i="14"/>
  <c r="H39" i="14"/>
  <c r="AX10" i="14"/>
  <c r="BD10" i="14" s="1"/>
  <c r="G40" i="14"/>
  <c r="AY22" i="14"/>
  <c r="G38" i="14"/>
  <c r="J42" i="14"/>
  <c r="AY24" i="14"/>
  <c r="BF38" i="14"/>
  <c r="AY16" i="14"/>
  <c r="Q42" i="14" l="1"/>
  <c r="R42" i="14"/>
  <c r="R40" i="14"/>
  <c r="Q39" i="14"/>
  <c r="Q41" i="14"/>
  <c r="Q40" i="14"/>
  <c r="R41" i="14"/>
  <c r="Q38" i="14"/>
  <c r="R38" i="14"/>
  <c r="R39" i="14"/>
  <c r="Q41" i="10" l="1"/>
  <c r="P41" i="10"/>
  <c r="N41" i="10"/>
  <c r="M41" i="10"/>
  <c r="Q37" i="1"/>
  <c r="M37" i="9"/>
  <c r="M39" i="9"/>
  <c r="N37" i="9"/>
  <c r="N37" i="8"/>
  <c r="M37" i="8"/>
  <c r="N37" i="6"/>
  <c r="M38" i="1"/>
  <c r="N37" i="4"/>
  <c r="N37" i="5"/>
  <c r="N37" i="1"/>
  <c r="C36" i="10"/>
  <c r="B33" i="10"/>
  <c r="B34" i="10" s="1"/>
  <c r="AA31" i="10"/>
  <c r="Z31" i="10"/>
  <c r="Y31" i="10"/>
  <c r="R31" i="10"/>
  <c r="Z30" i="10"/>
  <c r="Y30" i="10"/>
  <c r="U30" i="10"/>
  <c r="R30" i="10"/>
  <c r="AA30" i="10" s="1"/>
  <c r="AA29" i="10"/>
  <c r="Z29" i="10"/>
  <c r="Y29" i="10"/>
  <c r="R29" i="10"/>
  <c r="D29" i="10"/>
  <c r="D31" i="10" s="1"/>
  <c r="AA28" i="10"/>
  <c r="Z28" i="10"/>
  <c r="Y28" i="10"/>
  <c r="R28" i="10"/>
  <c r="D28" i="10"/>
  <c r="Z27" i="10"/>
  <c r="Y27" i="10"/>
  <c r="U27" i="10"/>
  <c r="R27" i="10"/>
  <c r="AA27" i="10" s="1"/>
  <c r="D27" i="10"/>
  <c r="D30" i="10" s="1"/>
  <c r="AA26" i="10"/>
  <c r="Z26" i="10"/>
  <c r="Y26" i="10"/>
  <c r="R26" i="10"/>
  <c r="Z25" i="10"/>
  <c r="Y25" i="10"/>
  <c r="X25" i="10"/>
  <c r="R25" i="10"/>
  <c r="AA25" i="10" s="1"/>
  <c r="Z24" i="10"/>
  <c r="Y24" i="10"/>
  <c r="T24" i="10"/>
  <c r="R24" i="10"/>
  <c r="AA24" i="10" s="1"/>
  <c r="C24" i="10"/>
  <c r="C25" i="10" s="1"/>
  <c r="Z23" i="10"/>
  <c r="Y23" i="10"/>
  <c r="R23" i="10"/>
  <c r="Z22" i="10"/>
  <c r="Y22" i="10"/>
  <c r="W22" i="10"/>
  <c r="AB22" i="10" s="1"/>
  <c r="T22" i="10"/>
  <c r="R22" i="10"/>
  <c r="AA22" i="10" s="1"/>
  <c r="AB21" i="10"/>
  <c r="Z21" i="10"/>
  <c r="Y21" i="10"/>
  <c r="W21" i="10"/>
  <c r="R21" i="10"/>
  <c r="AA21" i="10" s="1"/>
  <c r="C21" i="10"/>
  <c r="C22" i="10" s="1"/>
  <c r="AA20" i="10"/>
  <c r="Z20" i="10"/>
  <c r="Y20" i="10"/>
  <c r="X20" i="10"/>
  <c r="R20" i="10"/>
  <c r="Z19" i="10"/>
  <c r="Y19" i="10"/>
  <c r="R19" i="10"/>
  <c r="AA19" i="10" s="1"/>
  <c r="Z18" i="10"/>
  <c r="Y18" i="10"/>
  <c r="R18" i="10"/>
  <c r="AA18" i="10" s="1"/>
  <c r="AA17" i="10"/>
  <c r="Z17" i="10"/>
  <c r="Y17" i="10"/>
  <c r="X17" i="10"/>
  <c r="U17" i="10"/>
  <c r="R17" i="10"/>
  <c r="AB16" i="10"/>
  <c r="Z16" i="10"/>
  <c r="Y16" i="10"/>
  <c r="W16" i="10"/>
  <c r="R16" i="10"/>
  <c r="AA16" i="10" s="1"/>
  <c r="Z15" i="10"/>
  <c r="Y15" i="10"/>
  <c r="W15" i="10"/>
  <c r="AB15" i="10" s="1"/>
  <c r="R15" i="10"/>
  <c r="AA15" i="10" s="1"/>
  <c r="D15" i="10"/>
  <c r="X15" i="10" s="1"/>
  <c r="Z14" i="10"/>
  <c r="Y14" i="10"/>
  <c r="X14" i="10"/>
  <c r="T14" i="10"/>
  <c r="R14" i="10"/>
  <c r="AA14" i="10" s="1"/>
  <c r="D14" i="10"/>
  <c r="W31" i="10" s="1"/>
  <c r="AB31" i="10" s="1"/>
  <c r="Z13" i="10"/>
  <c r="Y13" i="10"/>
  <c r="T13" i="10"/>
  <c r="R13" i="10"/>
  <c r="AA13" i="10" s="1"/>
  <c r="Z12" i="10"/>
  <c r="Y12" i="10"/>
  <c r="X12" i="10"/>
  <c r="W12" i="10"/>
  <c r="AB12" i="10" s="1"/>
  <c r="R12" i="10"/>
  <c r="AA12" i="10" s="1"/>
  <c r="D12" i="10"/>
  <c r="U22" i="10" s="1"/>
  <c r="Z11" i="10"/>
  <c r="Y11" i="10"/>
  <c r="X11" i="10"/>
  <c r="T11" i="10"/>
  <c r="R11" i="10"/>
  <c r="AA11" i="10" s="1"/>
  <c r="D11" i="10"/>
  <c r="T19" i="10" s="1"/>
  <c r="AB10" i="10"/>
  <c r="Z10" i="10"/>
  <c r="Y10" i="10"/>
  <c r="W10" i="10"/>
  <c r="U10" i="10"/>
  <c r="T10" i="10"/>
  <c r="R10" i="10"/>
  <c r="AA10" i="10" s="1"/>
  <c r="Z9" i="10"/>
  <c r="Y9" i="10"/>
  <c r="X9" i="10"/>
  <c r="W9" i="10"/>
  <c r="AB9" i="10" s="1"/>
  <c r="R9" i="10"/>
  <c r="AA9" i="10" s="1"/>
  <c r="Z8" i="10"/>
  <c r="Y8" i="10"/>
  <c r="X8" i="10"/>
  <c r="W8" i="10"/>
  <c r="AB8" i="10" s="1"/>
  <c r="U8" i="10"/>
  <c r="R8" i="10"/>
  <c r="AA8" i="10" s="1"/>
  <c r="Z7" i="10"/>
  <c r="Y7" i="10"/>
  <c r="W7" i="10"/>
  <c r="U7" i="10"/>
  <c r="T7" i="10"/>
  <c r="R7" i="10"/>
  <c r="Z6" i="10"/>
  <c r="Y6" i="10"/>
  <c r="X6" i="10"/>
  <c r="W6" i="10"/>
  <c r="T6" i="10"/>
  <c r="R6" i="10"/>
  <c r="Z5" i="10"/>
  <c r="Y5" i="10"/>
  <c r="X5" i="10"/>
  <c r="U5" i="10"/>
  <c r="T5" i="10"/>
  <c r="R5" i="10"/>
  <c r="C36" i="9"/>
  <c r="Z31" i="9"/>
  <c r="Y31" i="9"/>
  <c r="R31" i="9"/>
  <c r="D31" i="9"/>
  <c r="Z30" i="9"/>
  <c r="Y30" i="9"/>
  <c r="R30" i="9"/>
  <c r="AA30" i="9" s="1"/>
  <c r="Z29" i="9"/>
  <c r="Y29" i="9"/>
  <c r="U29" i="9"/>
  <c r="R29" i="9"/>
  <c r="AA29" i="9" s="1"/>
  <c r="D29" i="9"/>
  <c r="Z28" i="9"/>
  <c r="Y28" i="9"/>
  <c r="R28" i="9"/>
  <c r="D28" i="9"/>
  <c r="Z27" i="9"/>
  <c r="Y27" i="9"/>
  <c r="R27" i="9"/>
  <c r="AA27" i="9" s="1"/>
  <c r="D27" i="9"/>
  <c r="D30" i="9" s="1"/>
  <c r="Z26" i="9"/>
  <c r="Y26" i="9"/>
  <c r="U26" i="9"/>
  <c r="R26" i="9"/>
  <c r="AA26" i="9" s="1"/>
  <c r="Z25" i="9"/>
  <c r="Y25" i="9"/>
  <c r="U25" i="9"/>
  <c r="R25" i="9"/>
  <c r="AA25" i="9" s="1"/>
  <c r="Z24" i="9"/>
  <c r="Y24" i="9"/>
  <c r="X24" i="9"/>
  <c r="R24" i="9"/>
  <c r="AA24" i="9" s="1"/>
  <c r="C24" i="9"/>
  <c r="C25" i="9" s="1"/>
  <c r="Z23" i="9"/>
  <c r="Y23" i="9"/>
  <c r="T23" i="9"/>
  <c r="R23" i="9"/>
  <c r="AA23" i="9" s="1"/>
  <c r="Z22" i="9"/>
  <c r="Y22" i="9"/>
  <c r="T22" i="9"/>
  <c r="R22" i="9"/>
  <c r="AA22" i="9" s="1"/>
  <c r="AB21" i="9"/>
  <c r="Z21" i="9"/>
  <c r="Y21" i="9"/>
  <c r="W21" i="9"/>
  <c r="R21" i="9"/>
  <c r="AA21" i="9" s="1"/>
  <c r="C21" i="9"/>
  <c r="C22" i="9" s="1"/>
  <c r="Z20" i="9"/>
  <c r="Y20" i="9"/>
  <c r="X20" i="9"/>
  <c r="S20" i="9"/>
  <c r="R20" i="9"/>
  <c r="Z19" i="9"/>
  <c r="Y19" i="9"/>
  <c r="S19" i="9"/>
  <c r="R19" i="9"/>
  <c r="AA19" i="9" s="1"/>
  <c r="Z18" i="9"/>
  <c r="Y18" i="9"/>
  <c r="U18" i="9"/>
  <c r="R18" i="9"/>
  <c r="AA18" i="9" s="1"/>
  <c r="AA17" i="9"/>
  <c r="Z17" i="9"/>
  <c r="Y17" i="9"/>
  <c r="U17" i="9"/>
  <c r="R17" i="9"/>
  <c r="Z16" i="9"/>
  <c r="Y16" i="9"/>
  <c r="W16" i="9"/>
  <c r="AB16" i="9" s="1"/>
  <c r="R16" i="9"/>
  <c r="AA16" i="9" s="1"/>
  <c r="Z15" i="9"/>
  <c r="Y15" i="9"/>
  <c r="W15" i="9"/>
  <c r="AB15" i="9" s="1"/>
  <c r="R15" i="9"/>
  <c r="AA15" i="9" s="1"/>
  <c r="D15" i="9"/>
  <c r="X15" i="9" s="1"/>
  <c r="Z14" i="9"/>
  <c r="Y14" i="9"/>
  <c r="S14" i="9"/>
  <c r="R14" i="9"/>
  <c r="AA14" i="9" s="1"/>
  <c r="D14" i="9"/>
  <c r="W31" i="9" s="1"/>
  <c r="AB31" i="9" s="1"/>
  <c r="Z13" i="9"/>
  <c r="Y13" i="9"/>
  <c r="W13" i="9"/>
  <c r="AB13" i="9" s="1"/>
  <c r="R13" i="9"/>
  <c r="AA13" i="9" s="1"/>
  <c r="Z12" i="9"/>
  <c r="Y12" i="9"/>
  <c r="X12" i="9"/>
  <c r="W12" i="9"/>
  <c r="AB12" i="9" s="1"/>
  <c r="R12" i="9"/>
  <c r="D12" i="9"/>
  <c r="U22" i="9" s="1"/>
  <c r="Z11" i="9"/>
  <c r="Y11" i="9"/>
  <c r="X11" i="9"/>
  <c r="W11" i="9"/>
  <c r="AB11" i="9" s="1"/>
  <c r="U11" i="9"/>
  <c r="S11" i="9"/>
  <c r="R11" i="9"/>
  <c r="AA11" i="9" s="1"/>
  <c r="D11" i="9"/>
  <c r="T19" i="9" s="1"/>
  <c r="AA10" i="9"/>
  <c r="Z10" i="9"/>
  <c r="Y10" i="9"/>
  <c r="X10" i="9"/>
  <c r="W10" i="9"/>
  <c r="AB10" i="9" s="1"/>
  <c r="U10" i="9"/>
  <c r="T10" i="9"/>
  <c r="R10" i="9"/>
  <c r="D10" i="9"/>
  <c r="S30" i="9" s="1"/>
  <c r="Z9" i="9"/>
  <c r="Y9" i="9"/>
  <c r="X9" i="9"/>
  <c r="W9" i="9"/>
  <c r="AB9" i="9" s="1"/>
  <c r="U9" i="9"/>
  <c r="T9" i="9"/>
  <c r="S9" i="9"/>
  <c r="R9" i="9"/>
  <c r="Z8" i="9"/>
  <c r="Y8" i="9"/>
  <c r="X8" i="9"/>
  <c r="W8" i="9"/>
  <c r="AB8" i="9" s="1"/>
  <c r="U8" i="9"/>
  <c r="T8" i="9"/>
  <c r="S8" i="9"/>
  <c r="R8" i="9"/>
  <c r="AA8" i="9" s="1"/>
  <c r="Z7" i="9"/>
  <c r="Y7" i="9"/>
  <c r="X7" i="9"/>
  <c r="W7" i="9"/>
  <c r="U7" i="9"/>
  <c r="T7" i="9"/>
  <c r="S7" i="9"/>
  <c r="R7" i="9"/>
  <c r="Z6" i="9"/>
  <c r="Y6" i="9"/>
  <c r="X6" i="9"/>
  <c r="W6" i="9"/>
  <c r="U6" i="9"/>
  <c r="T6" i="9"/>
  <c r="S6" i="9"/>
  <c r="R6" i="9"/>
  <c r="Z5" i="9"/>
  <c r="Y5" i="9"/>
  <c r="X5" i="9"/>
  <c r="W5" i="9"/>
  <c r="U5" i="9"/>
  <c r="T5" i="9"/>
  <c r="S5" i="9"/>
  <c r="R5" i="9"/>
  <c r="C36" i="8"/>
  <c r="Z31" i="8"/>
  <c r="Y31" i="8"/>
  <c r="R31" i="8"/>
  <c r="Z30" i="8"/>
  <c r="Y30" i="8"/>
  <c r="R30" i="8"/>
  <c r="Z29" i="8"/>
  <c r="Y29" i="8"/>
  <c r="R29" i="8"/>
  <c r="D29" i="8"/>
  <c r="Z28" i="8"/>
  <c r="Y28" i="8"/>
  <c r="R28" i="8"/>
  <c r="D28" i="8"/>
  <c r="Z27" i="8"/>
  <c r="Y27" i="8"/>
  <c r="R27" i="8"/>
  <c r="D27" i="8"/>
  <c r="B33" i="8" s="1"/>
  <c r="B34" i="8" s="1"/>
  <c r="Z26" i="8"/>
  <c r="Y26" i="8"/>
  <c r="R26" i="8"/>
  <c r="Z25" i="8"/>
  <c r="Y25" i="8"/>
  <c r="R25" i="8"/>
  <c r="AA25" i="8" s="1"/>
  <c r="Z24" i="8"/>
  <c r="Y24" i="8"/>
  <c r="R24" i="8"/>
  <c r="AA24" i="8" s="1"/>
  <c r="C24" i="8"/>
  <c r="C25" i="8" s="1"/>
  <c r="AA23" i="8"/>
  <c r="Z23" i="8"/>
  <c r="Y23" i="8"/>
  <c r="R23" i="8"/>
  <c r="Z22" i="8"/>
  <c r="Y22" i="8"/>
  <c r="W22" i="8"/>
  <c r="AB22" i="8" s="1"/>
  <c r="R22" i="8"/>
  <c r="AA22" i="8" s="1"/>
  <c r="Z21" i="8"/>
  <c r="Y21" i="8"/>
  <c r="R21" i="8"/>
  <c r="C21" i="8"/>
  <c r="C22" i="8" s="1"/>
  <c r="Z20" i="8"/>
  <c r="Y20" i="8"/>
  <c r="R20" i="8"/>
  <c r="AA20" i="8" s="1"/>
  <c r="Z19" i="8"/>
  <c r="Y19" i="8"/>
  <c r="R19" i="8"/>
  <c r="Z18" i="8"/>
  <c r="Y18" i="8"/>
  <c r="U18" i="8"/>
  <c r="R18" i="8"/>
  <c r="Z17" i="8"/>
  <c r="Y17" i="8"/>
  <c r="R17" i="8"/>
  <c r="AA17" i="8" s="1"/>
  <c r="Z16" i="8"/>
  <c r="Y16" i="8"/>
  <c r="W16" i="8"/>
  <c r="AB16" i="8" s="1"/>
  <c r="R16" i="8"/>
  <c r="Z15" i="8"/>
  <c r="Y15" i="8"/>
  <c r="X15" i="8"/>
  <c r="R15" i="8"/>
  <c r="D15" i="8"/>
  <c r="X31" i="8" s="1"/>
  <c r="Z14" i="8"/>
  <c r="Y14" i="8"/>
  <c r="X14" i="8"/>
  <c r="R14" i="8"/>
  <c r="D14" i="8"/>
  <c r="W24" i="8" s="1"/>
  <c r="AB24" i="8" s="1"/>
  <c r="Z13" i="8"/>
  <c r="Y13" i="8"/>
  <c r="X13" i="8"/>
  <c r="U13" i="8"/>
  <c r="R13" i="8"/>
  <c r="Z12" i="8"/>
  <c r="Y12" i="8"/>
  <c r="X12" i="8"/>
  <c r="U12" i="8"/>
  <c r="R12" i="8"/>
  <c r="D12" i="8"/>
  <c r="Z11" i="8"/>
  <c r="Y11" i="8"/>
  <c r="X11" i="8"/>
  <c r="U11" i="8"/>
  <c r="R11" i="8"/>
  <c r="D11" i="8"/>
  <c r="T15" i="8" s="1"/>
  <c r="Z10" i="8"/>
  <c r="Y10" i="8"/>
  <c r="X10" i="8"/>
  <c r="U10" i="8"/>
  <c r="T10" i="8"/>
  <c r="R10" i="8"/>
  <c r="Z9" i="8"/>
  <c r="Y9" i="8"/>
  <c r="X9" i="8"/>
  <c r="U9" i="8"/>
  <c r="R9" i="8"/>
  <c r="Z8" i="8"/>
  <c r="Y8" i="8"/>
  <c r="X8" i="8"/>
  <c r="W8" i="8"/>
  <c r="AB8" i="8" s="1"/>
  <c r="T8" i="8"/>
  <c r="R8" i="8"/>
  <c r="AA8" i="8" s="1"/>
  <c r="Z7" i="8"/>
  <c r="Y7" i="8"/>
  <c r="X7" i="8"/>
  <c r="U7" i="8"/>
  <c r="R7" i="8"/>
  <c r="Z6" i="8"/>
  <c r="Y6" i="8"/>
  <c r="U6" i="8"/>
  <c r="R6" i="8"/>
  <c r="Z5" i="8"/>
  <c r="Y5" i="8"/>
  <c r="W5" i="8"/>
  <c r="R5" i="8"/>
  <c r="M38" i="6"/>
  <c r="Q41" i="6"/>
  <c r="P41" i="6"/>
  <c r="O41" i="6"/>
  <c r="N41" i="6"/>
  <c r="M41" i="6"/>
  <c r="L41" i="6"/>
  <c r="K41" i="6"/>
  <c r="J41" i="6"/>
  <c r="I41" i="6"/>
  <c r="H41" i="6"/>
  <c r="G41" i="6"/>
  <c r="P41" i="5"/>
  <c r="Q41" i="5"/>
  <c r="M41" i="5"/>
  <c r="N41" i="5"/>
  <c r="P38" i="5"/>
  <c r="Q38" i="5"/>
  <c r="M38" i="5"/>
  <c r="Q38" i="4"/>
  <c r="P38" i="4"/>
  <c r="M38" i="4"/>
  <c r="M37" i="1"/>
  <c r="Q40" i="6"/>
  <c r="P40" i="6"/>
  <c r="O40" i="6"/>
  <c r="N40" i="6"/>
  <c r="M40" i="6"/>
  <c r="L40" i="6"/>
  <c r="K40" i="6"/>
  <c r="J40" i="6"/>
  <c r="I40" i="6"/>
  <c r="H40" i="6"/>
  <c r="G40" i="6"/>
  <c r="Q39" i="6"/>
  <c r="P39" i="6"/>
  <c r="O39" i="6"/>
  <c r="N39" i="6"/>
  <c r="M39" i="6"/>
  <c r="L39" i="6"/>
  <c r="K39" i="6"/>
  <c r="J39" i="6"/>
  <c r="I39" i="6"/>
  <c r="H39" i="6"/>
  <c r="G39" i="6"/>
  <c r="Q38" i="6"/>
  <c r="P38" i="6"/>
  <c r="O38" i="6"/>
  <c r="N38" i="6"/>
  <c r="L38" i="6"/>
  <c r="K38" i="6"/>
  <c r="J38" i="6"/>
  <c r="I38" i="6"/>
  <c r="H38" i="6"/>
  <c r="G38" i="6"/>
  <c r="Q37" i="6"/>
  <c r="P37" i="6"/>
  <c r="O37" i="6"/>
  <c r="M37" i="6"/>
  <c r="L37" i="6"/>
  <c r="K37" i="6"/>
  <c r="J37" i="6"/>
  <c r="I37" i="6"/>
  <c r="H37" i="6"/>
  <c r="G37" i="6"/>
  <c r="O41" i="5"/>
  <c r="L41" i="5"/>
  <c r="K41" i="5"/>
  <c r="J41" i="5"/>
  <c r="I41" i="5"/>
  <c r="H41" i="5"/>
  <c r="G41" i="5"/>
  <c r="Q40" i="5"/>
  <c r="P40" i="5"/>
  <c r="O40" i="5"/>
  <c r="N40" i="5"/>
  <c r="M40" i="5"/>
  <c r="L40" i="5"/>
  <c r="K40" i="5"/>
  <c r="J40" i="5"/>
  <c r="I40" i="5"/>
  <c r="H40" i="5"/>
  <c r="G40" i="5"/>
  <c r="Q39" i="5"/>
  <c r="P39" i="5"/>
  <c r="O39" i="5"/>
  <c r="N39" i="5"/>
  <c r="M39" i="5"/>
  <c r="L39" i="5"/>
  <c r="K39" i="5"/>
  <c r="J39" i="5"/>
  <c r="I39" i="5"/>
  <c r="H39" i="5"/>
  <c r="G39" i="5"/>
  <c r="O38" i="5"/>
  <c r="N38" i="5"/>
  <c r="L38" i="5"/>
  <c r="K38" i="5"/>
  <c r="J38" i="5"/>
  <c r="I38" i="5"/>
  <c r="H38" i="5"/>
  <c r="G38" i="5"/>
  <c r="Q37" i="5"/>
  <c r="P37" i="5"/>
  <c r="O37" i="5"/>
  <c r="M37" i="5"/>
  <c r="L37" i="5"/>
  <c r="K37" i="5"/>
  <c r="J37" i="5"/>
  <c r="I37" i="5"/>
  <c r="H37" i="5"/>
  <c r="G37" i="5"/>
  <c r="Q41" i="4"/>
  <c r="P41" i="4"/>
  <c r="O41" i="4"/>
  <c r="N41" i="4"/>
  <c r="M41" i="4"/>
  <c r="L41" i="4"/>
  <c r="K41" i="4"/>
  <c r="J41" i="4"/>
  <c r="I41" i="4"/>
  <c r="H41" i="4"/>
  <c r="G41" i="4"/>
  <c r="Q40" i="4"/>
  <c r="P40" i="4"/>
  <c r="O40" i="4"/>
  <c r="N40" i="4"/>
  <c r="M40" i="4"/>
  <c r="L40" i="4"/>
  <c r="K40" i="4"/>
  <c r="J40" i="4"/>
  <c r="I40" i="4"/>
  <c r="H40" i="4"/>
  <c r="G40" i="4"/>
  <c r="Q39" i="4"/>
  <c r="P39" i="4"/>
  <c r="O39" i="4"/>
  <c r="N39" i="4"/>
  <c r="M39" i="4"/>
  <c r="L39" i="4"/>
  <c r="K39" i="4"/>
  <c r="J39" i="4"/>
  <c r="I39" i="4"/>
  <c r="H39" i="4"/>
  <c r="G39" i="4"/>
  <c r="O38" i="4"/>
  <c r="N38" i="4"/>
  <c r="L38" i="4"/>
  <c r="K38" i="4"/>
  <c r="J38" i="4"/>
  <c r="I38" i="4"/>
  <c r="H38" i="4"/>
  <c r="G38" i="4"/>
  <c r="Q37" i="4"/>
  <c r="P37" i="4"/>
  <c r="O37" i="4"/>
  <c r="M37" i="4"/>
  <c r="L37" i="4"/>
  <c r="K37" i="4"/>
  <c r="J37" i="4"/>
  <c r="I37" i="4"/>
  <c r="H37" i="4"/>
  <c r="G37" i="4"/>
  <c r="Q41" i="1"/>
  <c r="P41" i="1"/>
  <c r="O41" i="1"/>
  <c r="N41" i="1"/>
  <c r="M41" i="1"/>
  <c r="L41" i="1"/>
  <c r="K41" i="1"/>
  <c r="J41" i="1"/>
  <c r="I41" i="1"/>
  <c r="H41" i="1"/>
  <c r="G41" i="1"/>
  <c r="Q40" i="1"/>
  <c r="P40" i="1"/>
  <c r="O40" i="1"/>
  <c r="N40" i="1"/>
  <c r="M40" i="1"/>
  <c r="L40" i="1"/>
  <c r="K40" i="1"/>
  <c r="J40" i="1"/>
  <c r="I40" i="1"/>
  <c r="H40" i="1"/>
  <c r="G40" i="1"/>
  <c r="Q39" i="1"/>
  <c r="P39" i="1"/>
  <c r="O39" i="1"/>
  <c r="N39" i="1"/>
  <c r="M39" i="1"/>
  <c r="L39" i="1"/>
  <c r="K39" i="1"/>
  <c r="J39" i="1"/>
  <c r="I39" i="1"/>
  <c r="H39" i="1"/>
  <c r="G39" i="1"/>
  <c r="Q38" i="1"/>
  <c r="P38" i="1"/>
  <c r="O38" i="1"/>
  <c r="N38" i="1"/>
  <c r="L38" i="1"/>
  <c r="K38" i="1"/>
  <c r="J38" i="1"/>
  <c r="I38" i="1"/>
  <c r="H38" i="1"/>
  <c r="G38" i="1"/>
  <c r="P37" i="1"/>
  <c r="O37" i="1"/>
  <c r="L37" i="1"/>
  <c r="K37" i="1"/>
  <c r="J37" i="1"/>
  <c r="I37" i="1"/>
  <c r="H37" i="1"/>
  <c r="G37" i="1"/>
  <c r="T9" i="6"/>
  <c r="T10" i="6"/>
  <c r="T11" i="6"/>
  <c r="T12" i="6"/>
  <c r="T13" i="6"/>
  <c r="T14" i="6"/>
  <c r="T15" i="6"/>
  <c r="T16" i="6"/>
  <c r="T17" i="6"/>
  <c r="T18" i="6"/>
  <c r="T19" i="6"/>
  <c r="T20" i="6"/>
  <c r="T21" i="6"/>
  <c r="T22" i="6"/>
  <c r="T23" i="6"/>
  <c r="T24" i="6"/>
  <c r="T25" i="6"/>
  <c r="T26" i="6"/>
  <c r="T27" i="6"/>
  <c r="T28" i="6"/>
  <c r="T29" i="6"/>
  <c r="T30" i="6"/>
  <c r="T31" i="6"/>
  <c r="T8" i="6"/>
  <c r="T9" i="5"/>
  <c r="T10" i="5"/>
  <c r="T11" i="5"/>
  <c r="T12" i="5"/>
  <c r="T13" i="5"/>
  <c r="T14" i="5"/>
  <c r="T15" i="5"/>
  <c r="T16" i="5"/>
  <c r="T17" i="5"/>
  <c r="T18" i="5"/>
  <c r="T19" i="5"/>
  <c r="T20" i="5"/>
  <c r="T21" i="5"/>
  <c r="T22" i="5"/>
  <c r="T23" i="5"/>
  <c r="T24" i="5"/>
  <c r="T25" i="5"/>
  <c r="T26" i="5"/>
  <c r="T27" i="5"/>
  <c r="T28" i="5"/>
  <c r="T29" i="5"/>
  <c r="T30" i="5"/>
  <c r="T31" i="5"/>
  <c r="T8" i="5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8" i="4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9" i="1"/>
  <c r="T8" i="1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9" i="3"/>
  <c r="T8" i="3"/>
  <c r="N41" i="3"/>
  <c r="N40" i="3"/>
  <c r="N39" i="3"/>
  <c r="N38" i="3"/>
  <c r="N37" i="3"/>
  <c r="M41" i="3"/>
  <c r="M40" i="3"/>
  <c r="M39" i="3"/>
  <c r="M38" i="3"/>
  <c r="M37" i="3"/>
  <c r="AB9" i="6"/>
  <c r="AB10" i="6"/>
  <c r="AB11" i="6"/>
  <c r="AB12" i="6"/>
  <c r="AB13" i="6"/>
  <c r="AB14" i="6"/>
  <c r="AB15" i="6"/>
  <c r="AB16" i="6"/>
  <c r="AB17" i="6"/>
  <c r="AB18" i="6"/>
  <c r="AB19" i="6"/>
  <c r="AB20" i="6"/>
  <c r="AB21" i="6"/>
  <c r="AB22" i="6"/>
  <c r="AB23" i="6"/>
  <c r="AB24" i="6"/>
  <c r="AB25" i="6"/>
  <c r="AB26" i="6"/>
  <c r="AB27" i="6"/>
  <c r="AB28" i="6"/>
  <c r="AB29" i="6"/>
  <c r="AB30" i="6"/>
  <c r="AB31" i="6"/>
  <c r="AB8" i="6"/>
  <c r="AB9" i="5"/>
  <c r="AB10" i="5"/>
  <c r="AB11" i="5"/>
  <c r="AB12" i="5"/>
  <c r="AB13" i="5"/>
  <c r="AB14" i="5"/>
  <c r="AB15" i="5"/>
  <c r="AB16" i="5"/>
  <c r="AB17" i="5"/>
  <c r="AB18" i="5"/>
  <c r="AB19" i="5"/>
  <c r="AB20" i="5"/>
  <c r="AB21" i="5"/>
  <c r="AB22" i="5"/>
  <c r="AB23" i="5"/>
  <c r="AB24" i="5"/>
  <c r="AB25" i="5"/>
  <c r="AB26" i="5"/>
  <c r="AB27" i="5"/>
  <c r="AB28" i="5"/>
  <c r="AB29" i="5"/>
  <c r="AB30" i="5"/>
  <c r="AB31" i="5"/>
  <c r="AB8" i="5"/>
  <c r="AB9" i="4"/>
  <c r="AB10" i="4"/>
  <c r="AB11" i="4"/>
  <c r="AB12" i="4"/>
  <c r="AB13" i="4"/>
  <c r="AB14" i="4"/>
  <c r="AB15" i="4"/>
  <c r="AB16" i="4"/>
  <c r="AB17" i="4"/>
  <c r="AB18" i="4"/>
  <c r="AB19" i="4"/>
  <c r="AB20" i="4"/>
  <c r="AB21" i="4"/>
  <c r="AB22" i="4"/>
  <c r="AB23" i="4"/>
  <c r="AB24" i="4"/>
  <c r="AB25" i="4"/>
  <c r="AB26" i="4"/>
  <c r="AB27" i="4"/>
  <c r="AB28" i="4"/>
  <c r="AB29" i="4"/>
  <c r="AB30" i="4"/>
  <c r="AB31" i="4"/>
  <c r="AB8" i="4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9" i="1"/>
  <c r="AB8" i="1"/>
  <c r="AA9" i="6"/>
  <c r="AA10" i="6"/>
  <c r="AA11" i="6"/>
  <c r="AA12" i="6"/>
  <c r="AA13" i="6"/>
  <c r="AA14" i="6"/>
  <c r="AA15" i="6"/>
  <c r="AA16" i="6"/>
  <c r="AA17" i="6"/>
  <c r="AA18" i="6"/>
  <c r="AA19" i="6"/>
  <c r="AA20" i="6"/>
  <c r="AA21" i="6"/>
  <c r="AA22" i="6"/>
  <c r="AA23" i="6"/>
  <c r="AA24" i="6"/>
  <c r="AA25" i="6"/>
  <c r="AA26" i="6"/>
  <c r="AA27" i="6"/>
  <c r="AA28" i="6"/>
  <c r="AA29" i="6"/>
  <c r="AA30" i="6"/>
  <c r="AA31" i="6"/>
  <c r="AA8" i="6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10" i="5"/>
  <c r="AA9" i="5"/>
  <c r="AA8" i="5"/>
  <c r="AA11" i="4"/>
  <c r="AA12" i="4"/>
  <c r="AA13" i="4"/>
  <c r="AA14" i="4"/>
  <c r="AA15" i="4"/>
  <c r="AA16" i="4"/>
  <c r="AA17" i="4"/>
  <c r="AA18" i="4"/>
  <c r="AA19" i="4"/>
  <c r="AA20" i="4"/>
  <c r="AA21" i="4"/>
  <c r="AA22" i="4"/>
  <c r="AA23" i="4"/>
  <c r="AA24" i="4"/>
  <c r="AA25" i="4"/>
  <c r="AA26" i="4"/>
  <c r="AA27" i="4"/>
  <c r="AA28" i="4"/>
  <c r="AA29" i="4"/>
  <c r="AA30" i="4"/>
  <c r="AA31" i="4"/>
  <c r="AA10" i="4"/>
  <c r="AA9" i="4"/>
  <c r="AA8" i="4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8" i="1"/>
  <c r="T10" i="7"/>
  <c r="T4" i="7"/>
  <c r="T5" i="7"/>
  <c r="T6" i="7"/>
  <c r="T7" i="7"/>
  <c r="T8" i="7"/>
  <c r="T9" i="7"/>
  <c r="T3" i="7"/>
  <c r="Q10" i="7"/>
  <c r="Q4" i="7"/>
  <c r="Q5" i="7"/>
  <c r="Q6" i="7"/>
  <c r="Q7" i="7"/>
  <c r="Q8" i="7"/>
  <c r="Q9" i="7"/>
  <c r="Q3" i="7"/>
  <c r="O10" i="7"/>
  <c r="O4" i="7"/>
  <c r="O5" i="7"/>
  <c r="O6" i="7"/>
  <c r="O7" i="7"/>
  <c r="O8" i="7"/>
  <c r="O9" i="7"/>
  <c r="O3" i="7"/>
  <c r="C20" i="7"/>
  <c r="C19" i="7"/>
  <c r="C17" i="7"/>
  <c r="C15" i="7" s="1"/>
  <c r="C16" i="7"/>
  <c r="C18" i="7" s="1"/>
  <c r="I10" i="7"/>
  <c r="F10" i="7"/>
  <c r="D10" i="7"/>
  <c r="AA33" i="6"/>
  <c r="M38" i="10" l="1"/>
  <c r="M37" i="10"/>
  <c r="N37" i="10"/>
  <c r="M39" i="10"/>
  <c r="W5" i="10"/>
  <c r="T8" i="10"/>
  <c r="D10" i="10"/>
  <c r="U11" i="10"/>
  <c r="D13" i="10"/>
  <c r="U14" i="10"/>
  <c r="W17" i="10"/>
  <c r="AB17" i="10" s="1"/>
  <c r="U19" i="10"/>
  <c r="AA23" i="10"/>
  <c r="M40" i="10" s="1"/>
  <c r="W25" i="10"/>
  <c r="AB25" i="10" s="1"/>
  <c r="T27" i="10"/>
  <c r="X28" i="10"/>
  <c r="T30" i="10"/>
  <c r="X31" i="10"/>
  <c r="W11" i="10"/>
  <c r="AB11" i="10" s="1"/>
  <c r="W14" i="10"/>
  <c r="AB14" i="10" s="1"/>
  <c r="T16" i="10"/>
  <c r="W19" i="10"/>
  <c r="AB19" i="10" s="1"/>
  <c r="T21" i="10"/>
  <c r="X22" i="10"/>
  <c r="U24" i="10"/>
  <c r="U16" i="10"/>
  <c r="X19" i="10"/>
  <c r="U21" i="10"/>
  <c r="W27" i="10"/>
  <c r="AB27" i="10" s="1"/>
  <c r="W30" i="10"/>
  <c r="AB30" i="10" s="1"/>
  <c r="U13" i="10"/>
  <c r="T18" i="10"/>
  <c r="W24" i="10"/>
  <c r="AB24" i="10" s="1"/>
  <c r="T26" i="10"/>
  <c r="X27" i="10"/>
  <c r="T29" i="10"/>
  <c r="X30" i="10"/>
  <c r="U18" i="10"/>
  <c r="T23" i="10"/>
  <c r="X24" i="10"/>
  <c r="U26" i="10"/>
  <c r="U29" i="10"/>
  <c r="W13" i="10"/>
  <c r="AB13" i="10" s="1"/>
  <c r="X16" i="10"/>
  <c r="T20" i="10"/>
  <c r="X21" i="10"/>
  <c r="U23" i="10"/>
  <c r="U6" i="10"/>
  <c r="X7" i="10"/>
  <c r="T9" i="10"/>
  <c r="X10" i="10"/>
  <c r="T12" i="10"/>
  <c r="X13" i="10"/>
  <c r="T15" i="10"/>
  <c r="W18" i="10"/>
  <c r="AB18" i="10" s="1"/>
  <c r="U20" i="10"/>
  <c r="W26" i="10"/>
  <c r="AB26" i="10" s="1"/>
  <c r="W29" i="10"/>
  <c r="AB29" i="10" s="1"/>
  <c r="U9" i="10"/>
  <c r="U12" i="10"/>
  <c r="U15" i="10"/>
  <c r="X18" i="10"/>
  <c r="W23" i="10"/>
  <c r="AB23" i="10" s="1"/>
  <c r="N40" i="10" s="1"/>
  <c r="X26" i="10"/>
  <c r="T28" i="10"/>
  <c r="X29" i="10"/>
  <c r="T31" i="10"/>
  <c r="T17" i="10"/>
  <c r="W20" i="10"/>
  <c r="AB20" i="10" s="1"/>
  <c r="X23" i="10"/>
  <c r="T25" i="10"/>
  <c r="U28" i="10"/>
  <c r="U31" i="10"/>
  <c r="U25" i="10"/>
  <c r="W28" i="10"/>
  <c r="AB28" i="10" s="1"/>
  <c r="M38" i="9"/>
  <c r="M40" i="9"/>
  <c r="M41" i="9"/>
  <c r="D13" i="9"/>
  <c r="U14" i="9"/>
  <c r="W17" i="9"/>
  <c r="AB17" i="9" s="1"/>
  <c r="U19" i="9"/>
  <c r="S24" i="9"/>
  <c r="W25" i="9"/>
  <c r="AB25" i="9" s="1"/>
  <c r="T27" i="9"/>
  <c r="X28" i="9"/>
  <c r="T30" i="9"/>
  <c r="X31" i="9"/>
  <c r="S16" i="9"/>
  <c r="X17" i="9"/>
  <c r="AA20" i="9"/>
  <c r="S21" i="9"/>
  <c r="W22" i="9"/>
  <c r="AB22" i="9" s="1"/>
  <c r="T24" i="9"/>
  <c r="X25" i="9"/>
  <c r="U27" i="9"/>
  <c r="U30" i="9"/>
  <c r="B33" i="9"/>
  <c r="B34" i="9" s="1"/>
  <c r="AA9" i="9"/>
  <c r="S10" i="9"/>
  <c r="AA12" i="9"/>
  <c r="S13" i="9"/>
  <c r="W14" i="9"/>
  <c r="AB14" i="9" s="1"/>
  <c r="N38" i="9" s="1"/>
  <c r="T16" i="9"/>
  <c r="W19" i="9"/>
  <c r="AB19" i="9" s="1"/>
  <c r="T21" i="9"/>
  <c r="X22" i="9"/>
  <c r="U24" i="9"/>
  <c r="T13" i="9"/>
  <c r="X14" i="9"/>
  <c r="U16" i="9"/>
  <c r="S18" i="9"/>
  <c r="X19" i="9"/>
  <c r="U21" i="9"/>
  <c r="S26" i="9"/>
  <c r="W27" i="9"/>
  <c r="AB27" i="9" s="1"/>
  <c r="AA28" i="9"/>
  <c r="S29" i="9"/>
  <c r="W30" i="9"/>
  <c r="AB30" i="9" s="1"/>
  <c r="AA31" i="9"/>
  <c r="U13" i="9"/>
  <c r="T18" i="9"/>
  <c r="S23" i="9"/>
  <c r="W24" i="9"/>
  <c r="AB24" i="9" s="1"/>
  <c r="T26" i="9"/>
  <c r="X27" i="9"/>
  <c r="T29" i="9"/>
  <c r="X30" i="9"/>
  <c r="S12" i="9"/>
  <c r="S15" i="9"/>
  <c r="X16" i="9"/>
  <c r="T20" i="9"/>
  <c r="X21" i="9"/>
  <c r="U23" i="9"/>
  <c r="T12" i="9"/>
  <c r="X13" i="9"/>
  <c r="T15" i="9"/>
  <c r="W18" i="9"/>
  <c r="AB18" i="9" s="1"/>
  <c r="U20" i="9"/>
  <c r="W26" i="9"/>
  <c r="AB26" i="9" s="1"/>
  <c r="S28" i="9"/>
  <c r="W29" i="9"/>
  <c r="AB29" i="9" s="1"/>
  <c r="S31" i="9"/>
  <c r="U12" i="9"/>
  <c r="U15" i="9"/>
  <c r="S17" i="9"/>
  <c r="X18" i="9"/>
  <c r="W23" i="9"/>
  <c r="AB23" i="9" s="1"/>
  <c r="S25" i="9"/>
  <c r="X26" i="9"/>
  <c r="T28" i="9"/>
  <c r="X29" i="9"/>
  <c r="T31" i="9"/>
  <c r="T17" i="9"/>
  <c r="W20" i="9"/>
  <c r="AB20" i="9" s="1"/>
  <c r="S22" i="9"/>
  <c r="X23" i="9"/>
  <c r="T25" i="9"/>
  <c r="U28" i="9"/>
  <c r="U31" i="9"/>
  <c r="T11" i="9"/>
  <c r="T14" i="9"/>
  <c r="S27" i="9"/>
  <c r="W28" i="9"/>
  <c r="AB28" i="9" s="1"/>
  <c r="D13" i="8"/>
  <c r="T7" i="8"/>
  <c r="AA21" i="8"/>
  <c r="M40" i="8" s="1"/>
  <c r="T9" i="8"/>
  <c r="D10" i="8"/>
  <c r="T11" i="8"/>
  <c r="U31" i="8"/>
  <c r="U30" i="8"/>
  <c r="U29" i="8"/>
  <c r="U28" i="8"/>
  <c r="U27" i="8"/>
  <c r="U22" i="8"/>
  <c r="U21" i="8"/>
  <c r="U20" i="8"/>
  <c r="U16" i="8"/>
  <c r="U26" i="8"/>
  <c r="U25" i="8"/>
  <c r="U23" i="8"/>
  <c r="U17" i="8"/>
  <c r="U5" i="8"/>
  <c r="U24" i="8"/>
  <c r="U15" i="8"/>
  <c r="U14" i="8"/>
  <c r="U8" i="8"/>
  <c r="T13" i="8"/>
  <c r="T14" i="8"/>
  <c r="T24" i="8"/>
  <c r="T19" i="8"/>
  <c r="T29" i="8"/>
  <c r="T28" i="8"/>
  <c r="T22" i="8"/>
  <c r="T21" i="8"/>
  <c r="T20" i="8"/>
  <c r="T18" i="8"/>
  <c r="T6" i="8"/>
  <c r="T31" i="8"/>
  <c r="T17" i="8"/>
  <c r="T30" i="8"/>
  <c r="T26" i="8"/>
  <c r="T23" i="8"/>
  <c r="T16" i="8"/>
  <c r="T5" i="8"/>
  <c r="T12" i="8"/>
  <c r="T27" i="8"/>
  <c r="AA16" i="8"/>
  <c r="U19" i="8"/>
  <c r="T25" i="8"/>
  <c r="X5" i="8"/>
  <c r="W6" i="8"/>
  <c r="W17" i="8"/>
  <c r="AB17" i="8" s="1"/>
  <c r="W31" i="8"/>
  <c r="AB31" i="8" s="1"/>
  <c r="W30" i="8"/>
  <c r="AB30" i="8" s="1"/>
  <c r="W29" i="8"/>
  <c r="AB29" i="8" s="1"/>
  <c r="W28" i="8"/>
  <c r="AB28" i="8" s="1"/>
  <c r="W27" i="8"/>
  <c r="AB27" i="8" s="1"/>
  <c r="W26" i="8"/>
  <c r="AB26" i="8" s="1"/>
  <c r="W25" i="8"/>
  <c r="AB25" i="8" s="1"/>
  <c r="W23" i="8"/>
  <c r="AB23" i="8" s="1"/>
  <c r="W18" i="8"/>
  <c r="AB18" i="8" s="1"/>
  <c r="W19" i="8"/>
  <c r="AB19" i="8" s="1"/>
  <c r="X29" i="8"/>
  <c r="X28" i="8"/>
  <c r="X19" i="8"/>
  <c r="X30" i="8"/>
  <c r="X27" i="8"/>
  <c r="X24" i="8"/>
  <c r="X22" i="8"/>
  <c r="X21" i="8"/>
  <c r="X20" i="8"/>
  <c r="X16" i="8"/>
  <c r="X18" i="8"/>
  <c r="W20" i="8"/>
  <c r="AB20" i="8" s="1"/>
  <c r="X25" i="8"/>
  <c r="AA26" i="8"/>
  <c r="X6" i="8"/>
  <c r="W7" i="8"/>
  <c r="W9" i="8"/>
  <c r="AB9" i="8" s="1"/>
  <c r="AA9" i="8"/>
  <c r="W10" i="8"/>
  <c r="AB10" i="8" s="1"/>
  <c r="AA10" i="8"/>
  <c r="W11" i="8"/>
  <c r="AB11" i="8" s="1"/>
  <c r="AA11" i="8"/>
  <c r="W12" i="8"/>
  <c r="AB12" i="8" s="1"/>
  <c r="AA12" i="8"/>
  <c r="W13" i="8"/>
  <c r="AB13" i="8" s="1"/>
  <c r="AA13" i="8"/>
  <c r="W14" i="8"/>
  <c r="AB14" i="8" s="1"/>
  <c r="AA14" i="8"/>
  <c r="W15" i="8"/>
  <c r="AB15" i="8" s="1"/>
  <c r="AA15" i="8"/>
  <c r="X17" i="8"/>
  <c r="AA19" i="8"/>
  <c r="W21" i="8"/>
  <c r="AB21" i="8" s="1"/>
  <c r="X23" i="8"/>
  <c r="X26" i="8"/>
  <c r="AA18" i="8"/>
  <c r="AA27" i="8"/>
  <c r="D30" i="8"/>
  <c r="D31" i="8"/>
  <c r="AA28" i="8"/>
  <c r="AA29" i="8"/>
  <c r="AA30" i="8"/>
  <c r="AA31" i="8"/>
  <c r="C36" i="6"/>
  <c r="Z31" i="6"/>
  <c r="Y31" i="6"/>
  <c r="R31" i="6"/>
  <c r="Z30" i="6"/>
  <c r="Y30" i="6"/>
  <c r="X30" i="6"/>
  <c r="R30" i="6"/>
  <c r="Z29" i="6"/>
  <c r="Y29" i="6"/>
  <c r="R29" i="6"/>
  <c r="D29" i="6"/>
  <c r="Z28" i="6"/>
  <c r="Y28" i="6"/>
  <c r="R28" i="6"/>
  <c r="D28" i="6"/>
  <c r="Z27" i="6"/>
  <c r="Y27" i="6"/>
  <c r="R27" i="6"/>
  <c r="D27" i="6"/>
  <c r="B33" i="6" s="1"/>
  <c r="B34" i="6" s="1"/>
  <c r="Z26" i="6"/>
  <c r="Y26" i="6"/>
  <c r="R26" i="6"/>
  <c r="Z25" i="6"/>
  <c r="Y25" i="6"/>
  <c r="R25" i="6"/>
  <c r="C25" i="6"/>
  <c r="Z24" i="6"/>
  <c r="Y24" i="6"/>
  <c r="U24" i="6"/>
  <c r="R24" i="6"/>
  <c r="C24" i="6"/>
  <c r="Z23" i="6"/>
  <c r="Y23" i="6"/>
  <c r="R23" i="6"/>
  <c r="Z22" i="6"/>
  <c r="Y22" i="6"/>
  <c r="R22" i="6"/>
  <c r="Z21" i="6"/>
  <c r="Y21" i="6"/>
  <c r="X21" i="6"/>
  <c r="R21" i="6"/>
  <c r="C21" i="6"/>
  <c r="C22" i="6" s="1"/>
  <c r="Z20" i="6"/>
  <c r="Y20" i="6"/>
  <c r="X20" i="6"/>
  <c r="R20" i="6"/>
  <c r="Z19" i="6"/>
  <c r="Y19" i="6"/>
  <c r="S19" i="6"/>
  <c r="R19" i="6"/>
  <c r="Z18" i="6"/>
  <c r="Y18" i="6"/>
  <c r="X18" i="6"/>
  <c r="R18" i="6"/>
  <c r="Z17" i="6"/>
  <c r="Y17" i="6"/>
  <c r="S17" i="6"/>
  <c r="R17" i="6"/>
  <c r="Z16" i="6"/>
  <c r="Y16" i="6"/>
  <c r="S16" i="6"/>
  <c r="R16" i="6"/>
  <c r="Z15" i="6"/>
  <c r="Y15" i="6"/>
  <c r="U15" i="6"/>
  <c r="R15" i="6"/>
  <c r="D15" i="6"/>
  <c r="X27" i="6" s="1"/>
  <c r="Z14" i="6"/>
  <c r="Y14" i="6"/>
  <c r="U14" i="6"/>
  <c r="R14" i="6"/>
  <c r="D14" i="6"/>
  <c r="W19" i="6" s="1"/>
  <c r="Z13" i="6"/>
  <c r="Y13" i="6"/>
  <c r="U13" i="6"/>
  <c r="S13" i="6"/>
  <c r="R13" i="6"/>
  <c r="Z12" i="6"/>
  <c r="Y12" i="6"/>
  <c r="X12" i="6"/>
  <c r="W12" i="6"/>
  <c r="S12" i="6"/>
  <c r="R12" i="6"/>
  <c r="D12" i="6"/>
  <c r="Z11" i="6"/>
  <c r="Y11" i="6"/>
  <c r="X11" i="6"/>
  <c r="W11" i="6"/>
  <c r="U11" i="6"/>
  <c r="S11" i="6"/>
  <c r="R11" i="6"/>
  <c r="D11" i="6"/>
  <c r="Z10" i="6"/>
  <c r="Y10" i="6"/>
  <c r="X10" i="6"/>
  <c r="W10" i="6"/>
  <c r="U10" i="6"/>
  <c r="S10" i="6"/>
  <c r="R10" i="6"/>
  <c r="D10" i="6"/>
  <c r="Z9" i="6"/>
  <c r="Y9" i="6"/>
  <c r="X9" i="6"/>
  <c r="W9" i="6"/>
  <c r="U9" i="6"/>
  <c r="S9" i="6"/>
  <c r="R9" i="6"/>
  <c r="Z8" i="6"/>
  <c r="Y8" i="6"/>
  <c r="X8" i="6"/>
  <c r="W8" i="6"/>
  <c r="U8" i="6"/>
  <c r="S8" i="6"/>
  <c r="R8" i="6"/>
  <c r="Z7" i="6"/>
  <c r="Y7" i="6"/>
  <c r="X7" i="6"/>
  <c r="W7" i="6"/>
  <c r="U7" i="6"/>
  <c r="T7" i="6"/>
  <c r="S7" i="6"/>
  <c r="R7" i="6"/>
  <c r="Z6" i="6"/>
  <c r="Y6" i="6"/>
  <c r="X6" i="6"/>
  <c r="W6" i="6"/>
  <c r="U6" i="6"/>
  <c r="T6" i="6"/>
  <c r="S6" i="6"/>
  <c r="R6" i="6"/>
  <c r="Z5" i="6"/>
  <c r="Y5" i="6"/>
  <c r="X5" i="6"/>
  <c r="W5" i="6"/>
  <c r="U5" i="6"/>
  <c r="T5" i="6"/>
  <c r="S5" i="6"/>
  <c r="R5" i="6"/>
  <c r="N40" i="9" l="1"/>
  <c r="AA33" i="9"/>
  <c r="N39" i="9"/>
  <c r="AA33" i="10"/>
  <c r="V25" i="10"/>
  <c r="AE25" i="10" s="1"/>
  <c r="V17" i="10"/>
  <c r="V5" i="10"/>
  <c r="V19" i="10"/>
  <c r="AF19" i="10" s="1"/>
  <c r="AN19" i="10" s="1"/>
  <c r="AT19" i="10" s="1"/>
  <c r="V31" i="10"/>
  <c r="V28" i="10"/>
  <c r="V15" i="10"/>
  <c r="V12" i="10"/>
  <c r="V9" i="10"/>
  <c r="AF9" i="10" s="1"/>
  <c r="V20" i="10"/>
  <c r="AF20" i="10" s="1"/>
  <c r="AN20" i="10" s="1"/>
  <c r="AT20" i="10" s="1"/>
  <c r="V6" i="10"/>
  <c r="V14" i="10"/>
  <c r="V23" i="10"/>
  <c r="V11" i="10"/>
  <c r="V29" i="10"/>
  <c r="V26" i="10"/>
  <c r="V18" i="10"/>
  <c r="V13" i="10"/>
  <c r="AF13" i="10" s="1"/>
  <c r="V10" i="10"/>
  <c r="V7" i="10"/>
  <c r="V21" i="10"/>
  <c r="AG21" i="10" s="1"/>
  <c r="V16" i="10"/>
  <c r="V24" i="10"/>
  <c r="AF24" i="10" s="1"/>
  <c r="AN24" i="10" s="1"/>
  <c r="AT24" i="10" s="1"/>
  <c r="V30" i="10"/>
  <c r="V27" i="10"/>
  <c r="V8" i="10"/>
  <c r="V22" i="10"/>
  <c r="AG30" i="10"/>
  <c r="AO30" i="10" s="1"/>
  <c r="AU30" i="10" s="1"/>
  <c r="AE11" i="10"/>
  <c r="AM11" i="10" s="1"/>
  <c r="AS11" i="10" s="1"/>
  <c r="S30" i="10"/>
  <c r="S27" i="10"/>
  <c r="AG27" i="10" s="1"/>
  <c r="AO27" i="10" s="1"/>
  <c r="AU27" i="10" s="1"/>
  <c r="S8" i="10"/>
  <c r="AD8" i="10" s="1"/>
  <c r="AL8" i="10" s="1"/>
  <c r="AR8" i="10" s="1"/>
  <c r="S16" i="10"/>
  <c r="S19" i="10"/>
  <c r="S14" i="10"/>
  <c r="S11" i="10"/>
  <c r="S21" i="10"/>
  <c r="S22" i="10"/>
  <c r="S25" i="10"/>
  <c r="S17" i="10"/>
  <c r="S5" i="10"/>
  <c r="S31" i="10"/>
  <c r="S28" i="10"/>
  <c r="AG28" i="10" s="1"/>
  <c r="AO28" i="10" s="1"/>
  <c r="AU28" i="10" s="1"/>
  <c r="S15" i="10"/>
  <c r="S12" i="10"/>
  <c r="AE12" i="10" s="1"/>
  <c r="AM12" i="10" s="1"/>
  <c r="AS12" i="10" s="1"/>
  <c r="S9" i="10"/>
  <c r="S20" i="10"/>
  <c r="S6" i="10"/>
  <c r="S23" i="10"/>
  <c r="S29" i="10"/>
  <c r="AG29" i="10" s="1"/>
  <c r="AO29" i="10" s="1"/>
  <c r="AU29" i="10" s="1"/>
  <c r="S26" i="10"/>
  <c r="S18" i="10"/>
  <c r="AD18" i="10" s="1"/>
  <c r="AL18" i="10" s="1"/>
  <c r="AR18" i="10" s="1"/>
  <c r="S13" i="10"/>
  <c r="AE13" i="10" s="1"/>
  <c r="S10" i="10"/>
  <c r="S7" i="10"/>
  <c r="S24" i="10"/>
  <c r="AE24" i="10" s="1"/>
  <c r="AM24" i="10" s="1"/>
  <c r="AS24" i="10" s="1"/>
  <c r="AG31" i="10"/>
  <c r="AO31" i="10" s="1"/>
  <c r="AU31" i="10" s="1"/>
  <c r="AG16" i="10"/>
  <c r="AO16" i="10" s="1"/>
  <c r="AU16" i="10" s="1"/>
  <c r="AD30" i="10"/>
  <c r="AL30" i="10" s="1"/>
  <c r="AR30" i="10" s="1"/>
  <c r="AD31" i="10"/>
  <c r="AL31" i="10" s="1"/>
  <c r="AR31" i="10" s="1"/>
  <c r="N38" i="10"/>
  <c r="AG13" i="10"/>
  <c r="AG10" i="10"/>
  <c r="AO10" i="10" s="1"/>
  <c r="AU10" i="10" s="1"/>
  <c r="AE19" i="10"/>
  <c r="AM19" i="10" s="1"/>
  <c r="AS19" i="10" s="1"/>
  <c r="N39" i="10"/>
  <c r="AE31" i="10"/>
  <c r="AM31" i="10" s="1"/>
  <c r="AS31" i="10" s="1"/>
  <c r="AD22" i="9"/>
  <c r="AL22" i="9" s="1"/>
  <c r="AR22" i="9" s="1"/>
  <c r="AE17" i="9"/>
  <c r="AH26" i="9"/>
  <c r="AP26" i="9" s="1"/>
  <c r="AV26" i="9" s="1"/>
  <c r="AE10" i="9"/>
  <c r="AM10" i="9" s="1"/>
  <c r="AS10" i="9" s="1"/>
  <c r="AD31" i="9"/>
  <c r="AL31" i="9" s="1"/>
  <c r="AR31" i="9" s="1"/>
  <c r="AI15" i="9"/>
  <c r="AD10" i="9"/>
  <c r="AL10" i="9" s="1"/>
  <c r="AR10" i="9" s="1"/>
  <c r="AD14" i="9"/>
  <c r="AL14" i="9" s="1"/>
  <c r="AR14" i="9" s="1"/>
  <c r="AG26" i="9"/>
  <c r="AO26" i="9" s="1"/>
  <c r="AU26" i="9" s="1"/>
  <c r="AC12" i="9"/>
  <c r="AC29" i="9"/>
  <c r="AH22" i="9"/>
  <c r="AP22" i="9" s="1"/>
  <c r="AV22" i="9" s="1"/>
  <c r="AG10" i="9"/>
  <c r="AO10" i="9" s="1"/>
  <c r="AU10" i="9" s="1"/>
  <c r="AG22" i="9"/>
  <c r="AO22" i="9" s="1"/>
  <c r="AU22" i="9" s="1"/>
  <c r="AE31" i="9"/>
  <c r="AM31" i="9" s="1"/>
  <c r="AS31" i="9" s="1"/>
  <c r="AD29" i="9"/>
  <c r="AL29" i="9" s="1"/>
  <c r="AR29" i="9" s="1"/>
  <c r="N41" i="9"/>
  <c r="AH15" i="9"/>
  <c r="AP15" i="9" s="1"/>
  <c r="AV15" i="9" s="1"/>
  <c r="AG15" i="9"/>
  <c r="AO15" i="9" s="1"/>
  <c r="AU15" i="9" s="1"/>
  <c r="AG31" i="9"/>
  <c r="AO31" i="9" s="1"/>
  <c r="AU31" i="9" s="1"/>
  <c r="AE28" i="9"/>
  <c r="AM28" i="9" s="1"/>
  <c r="AS28" i="9" s="1"/>
  <c r="AI24" i="9"/>
  <c r="AH16" i="9"/>
  <c r="AP16" i="9" s="1"/>
  <c r="AV16" i="9" s="1"/>
  <c r="AG29" i="9"/>
  <c r="AO29" i="9" s="1"/>
  <c r="AU29" i="9" s="1"/>
  <c r="AD15" i="9"/>
  <c r="AL15" i="9" s="1"/>
  <c r="AR15" i="9" s="1"/>
  <c r="AG12" i="9"/>
  <c r="AO12" i="9" s="1"/>
  <c r="AU12" i="9" s="1"/>
  <c r="AE15" i="9"/>
  <c r="AM15" i="9" s="1"/>
  <c r="AS15" i="9" s="1"/>
  <c r="AG23" i="9"/>
  <c r="AO23" i="9" s="1"/>
  <c r="AU23" i="9" s="1"/>
  <c r="AC23" i="9"/>
  <c r="AI14" i="9"/>
  <c r="AH10" i="9"/>
  <c r="AP10" i="9" s="1"/>
  <c r="AV10" i="9" s="1"/>
  <c r="AI10" i="9"/>
  <c r="AC10" i="9"/>
  <c r="AC31" i="9"/>
  <c r="AH31" i="9"/>
  <c r="AP31" i="9" s="1"/>
  <c r="AV31" i="9" s="1"/>
  <c r="AE23" i="9"/>
  <c r="AM23" i="9" s="1"/>
  <c r="AS23" i="9" s="1"/>
  <c r="V25" i="9"/>
  <c r="AC25" i="9" s="1"/>
  <c r="V17" i="9"/>
  <c r="AF17" i="9" s="1"/>
  <c r="V5" i="9"/>
  <c r="V15" i="9"/>
  <c r="AF15" i="9" s="1"/>
  <c r="AN15" i="9" s="1"/>
  <c r="AT15" i="9" s="1"/>
  <c r="V12" i="9"/>
  <c r="AF12" i="9" s="1"/>
  <c r="AN12" i="9" s="1"/>
  <c r="AT12" i="9" s="1"/>
  <c r="V9" i="9"/>
  <c r="V13" i="9"/>
  <c r="AF13" i="9" s="1"/>
  <c r="V20" i="9"/>
  <c r="AF20" i="9" s="1"/>
  <c r="AN20" i="9" s="1"/>
  <c r="AT20" i="9" s="1"/>
  <c r="V6" i="9"/>
  <c r="V7" i="9"/>
  <c r="V23" i="9"/>
  <c r="AI23" i="9" s="1"/>
  <c r="V29" i="9"/>
  <c r="V26" i="9"/>
  <c r="AD26" i="9" s="1"/>
  <c r="AL26" i="9" s="1"/>
  <c r="AR26" i="9" s="1"/>
  <c r="V18" i="9"/>
  <c r="V10" i="9"/>
  <c r="AF10" i="9" s="1"/>
  <c r="AN10" i="9" s="1"/>
  <c r="AT10" i="9" s="1"/>
  <c r="V21" i="9"/>
  <c r="AF21" i="9" s="1"/>
  <c r="V16" i="9"/>
  <c r="AF16" i="9" s="1"/>
  <c r="AN16" i="9" s="1"/>
  <c r="AT16" i="9" s="1"/>
  <c r="V31" i="9"/>
  <c r="AF31" i="9" s="1"/>
  <c r="AN31" i="9" s="1"/>
  <c r="AT31" i="9" s="1"/>
  <c r="V28" i="9"/>
  <c r="AF28" i="9" s="1"/>
  <c r="AN28" i="9" s="1"/>
  <c r="AT28" i="9" s="1"/>
  <c r="V24" i="9"/>
  <c r="V30" i="9"/>
  <c r="V27" i="9"/>
  <c r="V8" i="9"/>
  <c r="V19" i="9"/>
  <c r="AE19" i="9" s="1"/>
  <c r="AM19" i="9" s="1"/>
  <c r="AS19" i="9" s="1"/>
  <c r="V14" i="9"/>
  <c r="AG14" i="9" s="1"/>
  <c r="AO14" i="9" s="1"/>
  <c r="AU14" i="9" s="1"/>
  <c r="V11" i="9"/>
  <c r="AD11" i="9" s="1"/>
  <c r="AL11" i="9" s="1"/>
  <c r="AR11" i="9" s="1"/>
  <c r="V22" i="9"/>
  <c r="AC22" i="9" s="1"/>
  <c r="AE26" i="9"/>
  <c r="AM26" i="9" s="1"/>
  <c r="AS26" i="9" s="1"/>
  <c r="AG21" i="9"/>
  <c r="AE16" i="9"/>
  <c r="AM16" i="9" s="1"/>
  <c r="AS16" i="9" s="1"/>
  <c r="M39" i="8"/>
  <c r="M41" i="8"/>
  <c r="N40" i="8"/>
  <c r="N41" i="8"/>
  <c r="V25" i="8"/>
  <c r="V24" i="8"/>
  <c r="V23" i="8"/>
  <c r="V31" i="8"/>
  <c r="V30" i="8"/>
  <c r="V29" i="8"/>
  <c r="V28" i="8"/>
  <c r="AE28" i="8" s="1"/>
  <c r="AM28" i="8" s="1"/>
  <c r="AS28" i="8" s="1"/>
  <c r="V26" i="8"/>
  <c r="V17" i="8"/>
  <c r="V18" i="8"/>
  <c r="V22" i="8"/>
  <c r="V16" i="8"/>
  <c r="AD16" i="8" s="1"/>
  <c r="AL16" i="8" s="1"/>
  <c r="AR16" i="8" s="1"/>
  <c r="V8" i="8"/>
  <c r="V27" i="8"/>
  <c r="V19" i="8"/>
  <c r="AG19" i="8" s="1"/>
  <c r="AO19" i="8" s="1"/>
  <c r="AU19" i="8" s="1"/>
  <c r="V21" i="8"/>
  <c r="AF21" i="8" s="1"/>
  <c r="V15" i="8"/>
  <c r="V14" i="8"/>
  <c r="V13" i="8"/>
  <c r="V12" i="8"/>
  <c r="V11" i="8"/>
  <c r="AD11" i="8" s="1"/>
  <c r="AL11" i="8" s="1"/>
  <c r="AR11" i="8" s="1"/>
  <c r="V10" i="8"/>
  <c r="V9" i="8"/>
  <c r="V7" i="8"/>
  <c r="V5" i="8"/>
  <c r="V6" i="8"/>
  <c r="V20" i="8"/>
  <c r="S31" i="8"/>
  <c r="S30" i="8"/>
  <c r="AG30" i="8" s="1"/>
  <c r="AO30" i="8" s="1"/>
  <c r="AU30" i="8" s="1"/>
  <c r="S29" i="8"/>
  <c r="AG29" i="8" s="1"/>
  <c r="AO29" i="8" s="1"/>
  <c r="AU29" i="8" s="1"/>
  <c r="S28" i="8"/>
  <c r="S27" i="8"/>
  <c r="AD27" i="8" s="1"/>
  <c r="AL27" i="8" s="1"/>
  <c r="AR27" i="8" s="1"/>
  <c r="S26" i="8"/>
  <c r="S18" i="8"/>
  <c r="AG18" i="8" s="1"/>
  <c r="AO18" i="8" s="1"/>
  <c r="AU18" i="8" s="1"/>
  <c r="S24" i="8"/>
  <c r="AD24" i="8" s="1"/>
  <c r="AL24" i="8" s="1"/>
  <c r="AR24" i="8" s="1"/>
  <c r="S19" i="8"/>
  <c r="S25" i="8"/>
  <c r="AE25" i="8" s="1"/>
  <c r="S20" i="8"/>
  <c r="AD20" i="8" s="1"/>
  <c r="AL20" i="8" s="1"/>
  <c r="AR20" i="8" s="1"/>
  <c r="S15" i="8"/>
  <c r="AE15" i="8" s="1"/>
  <c r="AM15" i="8" s="1"/>
  <c r="AS15" i="8" s="1"/>
  <c r="S14" i="8"/>
  <c r="S13" i="8"/>
  <c r="S12" i="8"/>
  <c r="AD12" i="8" s="1"/>
  <c r="AL12" i="8" s="1"/>
  <c r="AR12" i="8" s="1"/>
  <c r="S11" i="8"/>
  <c r="S10" i="8"/>
  <c r="S9" i="8"/>
  <c r="S7" i="8"/>
  <c r="S23" i="8"/>
  <c r="AG23" i="8" s="1"/>
  <c r="AO23" i="8" s="1"/>
  <c r="AU23" i="8" s="1"/>
  <c r="S21" i="8"/>
  <c r="S16" i="8"/>
  <c r="S22" i="8"/>
  <c r="AE22" i="8" s="1"/>
  <c r="AM22" i="8" s="1"/>
  <c r="AS22" i="8" s="1"/>
  <c r="S6" i="8"/>
  <c r="S8" i="8"/>
  <c r="S17" i="8"/>
  <c r="S5" i="8"/>
  <c r="N38" i="8"/>
  <c r="N39" i="8"/>
  <c r="AD9" i="8"/>
  <c r="AE30" i="8"/>
  <c r="AM30" i="8" s="1"/>
  <c r="AS30" i="8" s="1"/>
  <c r="AD18" i="8"/>
  <c r="AL18" i="8" s="1"/>
  <c r="AR18" i="8" s="1"/>
  <c r="AE31" i="8"/>
  <c r="AM31" i="8" s="1"/>
  <c r="AS31" i="8" s="1"/>
  <c r="M38" i="8"/>
  <c r="AA33" i="8"/>
  <c r="AD31" i="8"/>
  <c r="AL31" i="8" s="1"/>
  <c r="AR31" i="8" s="1"/>
  <c r="AD13" i="8"/>
  <c r="AE29" i="8"/>
  <c r="AM29" i="8" s="1"/>
  <c r="AS29" i="8" s="1"/>
  <c r="S22" i="6"/>
  <c r="S21" i="6"/>
  <c r="S25" i="6"/>
  <c r="S24" i="6"/>
  <c r="S23" i="6"/>
  <c r="S31" i="6"/>
  <c r="S28" i="6"/>
  <c r="S26" i="6"/>
  <c r="S20" i="6"/>
  <c r="S30" i="6"/>
  <c r="S27" i="6"/>
  <c r="S15" i="6"/>
  <c r="S14" i="6"/>
  <c r="U31" i="6"/>
  <c r="U30" i="6"/>
  <c r="U29" i="6"/>
  <c r="U28" i="6"/>
  <c r="U27" i="6"/>
  <c r="U26" i="6"/>
  <c r="U18" i="6"/>
  <c r="U25" i="6"/>
  <c r="U23" i="6"/>
  <c r="U22" i="6"/>
  <c r="U21" i="6"/>
  <c r="U20" i="6"/>
  <c r="U19" i="6"/>
  <c r="U16" i="6"/>
  <c r="U17" i="6"/>
  <c r="U12" i="6"/>
  <c r="D13" i="6"/>
  <c r="W16" i="6"/>
  <c r="W22" i="6"/>
  <c r="W21" i="6"/>
  <c r="W29" i="6"/>
  <c r="W27" i="6"/>
  <c r="W25" i="6"/>
  <c r="W24" i="6"/>
  <c r="W23" i="6"/>
  <c r="W20" i="6"/>
  <c r="W31" i="6"/>
  <c r="W28" i="6"/>
  <c r="W18" i="6"/>
  <c r="W15" i="6"/>
  <c r="W14" i="6"/>
  <c r="W13" i="6"/>
  <c r="X25" i="6"/>
  <c r="X24" i="6"/>
  <c r="X23" i="6"/>
  <c r="X22" i="6"/>
  <c r="X31" i="6"/>
  <c r="X28" i="6"/>
  <c r="X26" i="6"/>
  <c r="X17" i="6"/>
  <c r="X29" i="6"/>
  <c r="X15" i="6"/>
  <c r="X14" i="6"/>
  <c r="X13" i="6"/>
  <c r="X16" i="6"/>
  <c r="W17" i="6"/>
  <c r="S18" i="6"/>
  <c r="X19" i="6"/>
  <c r="W26" i="6"/>
  <c r="S29" i="6"/>
  <c r="W30" i="6"/>
  <c r="D30" i="6"/>
  <c r="D31" i="6"/>
  <c r="AD28" i="8" l="1"/>
  <c r="AL28" i="8" s="1"/>
  <c r="AR28" i="8" s="1"/>
  <c r="AF28" i="8"/>
  <c r="AN28" i="8" s="1"/>
  <c r="AT28" i="8" s="1"/>
  <c r="AG28" i="8"/>
  <c r="AO28" i="8" s="1"/>
  <c r="AU28" i="8" s="1"/>
  <c r="AG27" i="8"/>
  <c r="AO27" i="8" s="1"/>
  <c r="AU27" i="8" s="1"/>
  <c r="AG24" i="8"/>
  <c r="AO24" i="8" s="1"/>
  <c r="AU24" i="8" s="1"/>
  <c r="AE24" i="8"/>
  <c r="AM24" i="8" s="1"/>
  <c r="AS24" i="8" s="1"/>
  <c r="AD23" i="8"/>
  <c r="AL23" i="8" s="1"/>
  <c r="AR23" i="8" s="1"/>
  <c r="AE23" i="8"/>
  <c r="AM23" i="8" s="1"/>
  <c r="AS23" i="8" s="1"/>
  <c r="AE19" i="8"/>
  <c r="AM19" i="8" s="1"/>
  <c r="AS19" i="8" s="1"/>
  <c r="AD19" i="8"/>
  <c r="AL19" i="8" s="1"/>
  <c r="AR19" i="8" s="1"/>
  <c r="AD14" i="8"/>
  <c r="AL14" i="8" s="1"/>
  <c r="AR14" i="8" s="1"/>
  <c r="AE25" i="9"/>
  <c r="AM25" i="9" s="1"/>
  <c r="AS25" i="9" s="1"/>
  <c r="AD25" i="9"/>
  <c r="AL25" i="9" s="1"/>
  <c r="AR25" i="9" s="1"/>
  <c r="AC21" i="9"/>
  <c r="AK21" i="9" s="1"/>
  <c r="AQ21" i="9" s="1"/>
  <c r="AC20" i="9"/>
  <c r="AJ20" i="9" s="1"/>
  <c r="AH19" i="9"/>
  <c r="AP19" i="9" s="1"/>
  <c r="AV19" i="9" s="1"/>
  <c r="AG19" i="9"/>
  <c r="AO19" i="9" s="1"/>
  <c r="AU19" i="9" s="1"/>
  <c r="AI16" i="9"/>
  <c r="AC15" i="9"/>
  <c r="AK15" i="9" s="1"/>
  <c r="AQ15" i="9" s="1"/>
  <c r="AE13" i="9"/>
  <c r="AM13" i="9" s="1"/>
  <c r="AS13" i="9" s="1"/>
  <c r="AG13" i="9"/>
  <c r="AO13" i="9" s="1"/>
  <c r="AU13" i="9" s="1"/>
  <c r="AD13" i="9"/>
  <c r="AL13" i="9" s="1"/>
  <c r="AR13" i="9" s="1"/>
  <c r="AI12" i="9"/>
  <c r="AE28" i="10"/>
  <c r="AM28" i="10" s="1"/>
  <c r="AS28" i="10" s="1"/>
  <c r="AD27" i="10"/>
  <c r="AL27" i="10" s="1"/>
  <c r="AR27" i="10" s="1"/>
  <c r="AG26" i="10"/>
  <c r="AO26" i="10" s="1"/>
  <c r="AU26" i="10" s="1"/>
  <c r="AG23" i="10"/>
  <c r="AO23" i="10" s="1"/>
  <c r="AU23" i="10" s="1"/>
  <c r="AG22" i="10"/>
  <c r="AO22" i="10" s="1"/>
  <c r="AU22" i="10" s="1"/>
  <c r="AG18" i="10"/>
  <c r="AO18" i="10" s="1"/>
  <c r="AU18" i="10" s="1"/>
  <c r="AF17" i="10"/>
  <c r="AF16" i="10"/>
  <c r="AN16" i="10" s="1"/>
  <c r="AT16" i="10" s="1"/>
  <c r="AE15" i="10"/>
  <c r="AM15" i="10" s="1"/>
  <c r="AS15" i="10" s="1"/>
  <c r="AE14" i="10"/>
  <c r="AM14" i="10" s="1"/>
  <c r="AS14" i="10" s="1"/>
  <c r="AF12" i="10"/>
  <c r="AN12" i="10" s="1"/>
  <c r="AT12" i="10" s="1"/>
  <c r="AI22" i="10"/>
  <c r="AC22" i="10"/>
  <c r="AD22" i="10"/>
  <c r="AL22" i="10" s="1"/>
  <c r="AR22" i="10" s="1"/>
  <c r="AH22" i="10"/>
  <c r="AP22" i="10" s="1"/>
  <c r="AV22" i="10" s="1"/>
  <c r="AE22" i="10"/>
  <c r="AM22" i="10" s="1"/>
  <c r="AS22" i="10" s="1"/>
  <c r="AC23" i="10"/>
  <c r="AI23" i="10"/>
  <c r="AH23" i="10"/>
  <c r="AP23" i="10" s="1"/>
  <c r="AV23" i="10" s="1"/>
  <c r="AC21" i="10"/>
  <c r="AI21" i="10"/>
  <c r="AH21" i="10"/>
  <c r="AF21" i="10"/>
  <c r="AM13" i="10"/>
  <c r="AS13" i="10" s="1"/>
  <c r="AD15" i="10"/>
  <c r="AL15" i="10" s="1"/>
  <c r="AR15" i="10" s="1"/>
  <c r="AC11" i="10"/>
  <c r="AH11" i="10"/>
  <c r="AP11" i="10" s="1"/>
  <c r="AV11" i="10" s="1"/>
  <c r="AD11" i="10"/>
  <c r="AL11" i="10" s="1"/>
  <c r="AR11" i="10" s="1"/>
  <c r="AG11" i="10"/>
  <c r="AO11" i="10" s="1"/>
  <c r="AU11" i="10" s="1"/>
  <c r="AI11" i="10"/>
  <c r="AE21" i="10"/>
  <c r="AD23" i="10"/>
  <c r="AL23" i="10" s="1"/>
  <c r="AR23" i="10" s="1"/>
  <c r="AE29" i="10"/>
  <c r="AM29" i="10" s="1"/>
  <c r="AS29" i="10" s="1"/>
  <c r="AE16" i="10"/>
  <c r="AM16" i="10" s="1"/>
  <c r="AS16" i="10" s="1"/>
  <c r="AH20" i="10"/>
  <c r="AP20" i="10" s="1"/>
  <c r="AV20" i="10" s="1"/>
  <c r="AC20" i="10"/>
  <c r="AG20" i="10"/>
  <c r="AO20" i="10" s="1"/>
  <c r="AU20" i="10" s="1"/>
  <c r="AI20" i="10"/>
  <c r="AH14" i="10"/>
  <c r="AP14" i="10" s="1"/>
  <c r="AV14" i="10" s="1"/>
  <c r="AC14" i="10"/>
  <c r="AG14" i="10"/>
  <c r="AO14" i="10" s="1"/>
  <c r="AU14" i="10" s="1"/>
  <c r="AD14" i="10"/>
  <c r="AL14" i="10" s="1"/>
  <c r="AR14" i="10" s="1"/>
  <c r="AI14" i="10"/>
  <c r="AF10" i="10"/>
  <c r="AN10" i="10" s="1"/>
  <c r="AT10" i="10" s="1"/>
  <c r="AF15" i="10"/>
  <c r="AN15" i="10" s="1"/>
  <c r="AT15" i="10" s="1"/>
  <c r="AD12" i="10"/>
  <c r="AL12" i="10" s="1"/>
  <c r="AR12" i="10" s="1"/>
  <c r="AI9" i="10"/>
  <c r="AC9" i="10"/>
  <c r="AH9" i="10"/>
  <c r="AG9" i="10"/>
  <c r="AH19" i="10"/>
  <c r="AP19" i="10" s="1"/>
  <c r="AV19" i="10" s="1"/>
  <c r="AC19" i="10"/>
  <c r="AI19" i="10"/>
  <c r="AD19" i="10"/>
  <c r="AL19" i="10" s="1"/>
  <c r="AR19" i="10" s="1"/>
  <c r="AE23" i="10"/>
  <c r="AM23" i="10" s="1"/>
  <c r="AS23" i="10" s="1"/>
  <c r="AN13" i="10"/>
  <c r="AT13" i="10" s="1"/>
  <c r="AF28" i="10"/>
  <c r="AN28" i="10" s="1"/>
  <c r="AT28" i="10" s="1"/>
  <c r="AD20" i="10"/>
  <c r="AL20" i="10" s="1"/>
  <c r="AR20" i="10" s="1"/>
  <c r="AI12" i="10"/>
  <c r="AC12" i="10"/>
  <c r="AH12" i="10"/>
  <c r="AP12" i="10" s="1"/>
  <c r="AV12" i="10" s="1"/>
  <c r="AG12" i="10"/>
  <c r="AO12" i="10" s="1"/>
  <c r="AU12" i="10" s="1"/>
  <c r="AC16" i="10"/>
  <c r="AI16" i="10"/>
  <c r="AH16" i="10"/>
  <c r="AP16" i="10" s="1"/>
  <c r="AV16" i="10" s="1"/>
  <c r="AE9" i="10"/>
  <c r="AF18" i="10"/>
  <c r="AN18" i="10" s="1"/>
  <c r="AT18" i="10" s="1"/>
  <c r="AF31" i="10"/>
  <c r="AN31" i="10" s="1"/>
  <c r="AT31" i="10" s="1"/>
  <c r="AM25" i="10"/>
  <c r="AS25" i="10" s="1"/>
  <c r="AC25" i="10"/>
  <c r="AH25" i="10"/>
  <c r="AG25" i="10"/>
  <c r="AI25" i="10"/>
  <c r="AO21" i="10"/>
  <c r="AU21" i="10" s="1"/>
  <c r="AG24" i="10"/>
  <c r="AO24" i="10" s="1"/>
  <c r="AU24" i="10" s="1"/>
  <c r="AC24" i="10"/>
  <c r="AH24" i="10"/>
  <c r="AP24" i="10" s="1"/>
  <c r="AV24" i="10" s="1"/>
  <c r="AI24" i="10"/>
  <c r="AD24" i="10"/>
  <c r="AL24" i="10" s="1"/>
  <c r="AR24" i="10" s="1"/>
  <c r="AC8" i="10"/>
  <c r="AG8" i="10"/>
  <c r="AO8" i="10" s="1"/>
  <c r="AU8" i="10" s="1"/>
  <c r="AH8" i="10"/>
  <c r="AP8" i="10" s="1"/>
  <c r="AV8" i="10" s="1"/>
  <c r="AI8" i="10"/>
  <c r="AE8" i="10"/>
  <c r="AM8" i="10" s="1"/>
  <c r="AS8" i="10" s="1"/>
  <c r="AF26" i="10"/>
  <c r="AN26" i="10" s="1"/>
  <c r="AT26" i="10" s="1"/>
  <c r="AF29" i="10"/>
  <c r="AN29" i="10" s="1"/>
  <c r="AT29" i="10" s="1"/>
  <c r="AC26" i="10"/>
  <c r="AH26" i="10"/>
  <c r="AP26" i="10" s="1"/>
  <c r="AV26" i="10" s="1"/>
  <c r="AI26" i="10"/>
  <c r="AE26" i="10"/>
  <c r="AM26" i="10" s="1"/>
  <c r="AS26" i="10" s="1"/>
  <c r="AC29" i="10"/>
  <c r="AI29" i="10"/>
  <c r="AH29" i="10"/>
  <c r="AP29" i="10" s="1"/>
  <c r="AV29" i="10" s="1"/>
  <c r="AI15" i="10"/>
  <c r="AC15" i="10"/>
  <c r="AH15" i="10"/>
  <c r="AP15" i="10" s="1"/>
  <c r="AV15" i="10" s="1"/>
  <c r="AG15" i="10"/>
  <c r="AO15" i="10" s="1"/>
  <c r="AU15" i="10" s="1"/>
  <c r="AD25" i="10"/>
  <c r="AD9" i="10"/>
  <c r="AD21" i="10"/>
  <c r="AI28" i="10"/>
  <c r="AH28" i="10"/>
  <c r="AP28" i="10" s="1"/>
  <c r="AV28" i="10" s="1"/>
  <c r="AC28" i="10"/>
  <c r="AC27" i="10"/>
  <c r="AI27" i="10"/>
  <c r="AH27" i="10"/>
  <c r="AP27" i="10" s="1"/>
  <c r="AV27" i="10" s="1"/>
  <c r="AE27" i="10"/>
  <c r="AM27" i="10" s="1"/>
  <c r="AS27" i="10" s="1"/>
  <c r="AF22" i="10"/>
  <c r="AN22" i="10" s="1"/>
  <c r="AT22" i="10" s="1"/>
  <c r="AD26" i="10"/>
  <c r="AL26" i="10" s="1"/>
  <c r="AR26" i="10" s="1"/>
  <c r="AH10" i="10"/>
  <c r="AP10" i="10" s="1"/>
  <c r="AV10" i="10" s="1"/>
  <c r="AC10" i="10"/>
  <c r="AD10" i="10"/>
  <c r="AL10" i="10" s="1"/>
  <c r="AR10" i="10" s="1"/>
  <c r="AI10" i="10"/>
  <c r="AE10" i="10"/>
  <c r="AM10" i="10" s="1"/>
  <c r="AS10" i="10" s="1"/>
  <c r="AH31" i="10"/>
  <c r="AP31" i="10" s="1"/>
  <c r="AV31" i="10" s="1"/>
  <c r="AC31" i="10"/>
  <c r="AI31" i="10"/>
  <c r="AC30" i="10"/>
  <c r="AH30" i="10"/>
  <c r="AP30" i="10" s="1"/>
  <c r="AV30" i="10" s="1"/>
  <c r="AI30" i="10"/>
  <c r="AE30" i="10"/>
  <c r="AM30" i="10" s="1"/>
  <c r="AS30" i="10" s="1"/>
  <c r="AF8" i="10"/>
  <c r="AN8" i="10" s="1"/>
  <c r="AT8" i="10" s="1"/>
  <c r="AF11" i="10"/>
  <c r="AN11" i="10" s="1"/>
  <c r="AT11" i="10" s="1"/>
  <c r="AN17" i="10"/>
  <c r="AT17" i="10" s="1"/>
  <c r="AO13" i="10"/>
  <c r="AU13" i="10" s="1"/>
  <c r="AE20" i="10"/>
  <c r="AM20" i="10" s="1"/>
  <c r="AS20" i="10" s="1"/>
  <c r="AD13" i="10"/>
  <c r="AH13" i="10"/>
  <c r="AC13" i="10"/>
  <c r="AI13" i="10"/>
  <c r="AG19" i="10"/>
  <c r="AO19" i="10" s="1"/>
  <c r="AU19" i="10" s="1"/>
  <c r="AF27" i="10"/>
  <c r="AN27" i="10" s="1"/>
  <c r="AT27" i="10" s="1"/>
  <c r="AF23" i="10"/>
  <c r="AN23" i="10" s="1"/>
  <c r="AT23" i="10" s="1"/>
  <c r="AF25" i="10"/>
  <c r="AD16" i="10"/>
  <c r="AL16" i="10" s="1"/>
  <c r="AR16" i="10" s="1"/>
  <c r="AD28" i="10"/>
  <c r="AL28" i="10" s="1"/>
  <c r="AR28" i="10" s="1"/>
  <c r="AD17" i="10"/>
  <c r="AC18" i="10"/>
  <c r="AH18" i="10"/>
  <c r="AP18" i="10" s="1"/>
  <c r="AV18" i="10" s="1"/>
  <c r="AI18" i="10"/>
  <c r="AC17" i="10"/>
  <c r="AG17" i="10"/>
  <c r="AI17" i="10"/>
  <c r="AE17" i="10"/>
  <c r="AH17" i="10"/>
  <c r="AD29" i="10"/>
  <c r="AL29" i="10" s="1"/>
  <c r="AR29" i="10" s="1"/>
  <c r="AF30" i="10"/>
  <c r="AN30" i="10" s="1"/>
  <c r="AT30" i="10" s="1"/>
  <c r="AF14" i="10"/>
  <c r="AN14" i="10" s="1"/>
  <c r="AT14" i="10" s="1"/>
  <c r="AE18" i="10"/>
  <c r="AM18" i="10" s="1"/>
  <c r="AS18" i="10" s="1"/>
  <c r="AN9" i="10"/>
  <c r="AT9" i="10" s="1"/>
  <c r="AK22" i="9"/>
  <c r="AQ22" i="9" s="1"/>
  <c r="AJ22" i="9"/>
  <c r="AK25" i="9"/>
  <c r="AQ25" i="9" s="1"/>
  <c r="AJ25" i="9"/>
  <c r="AF27" i="9"/>
  <c r="AN27" i="9" s="1"/>
  <c r="AT27" i="9" s="1"/>
  <c r="AH27" i="9"/>
  <c r="AP27" i="9" s="1"/>
  <c r="AV27" i="9" s="1"/>
  <c r="AD27" i="9"/>
  <c r="AL27" i="9" s="1"/>
  <c r="AR27" i="9" s="1"/>
  <c r="AF30" i="9"/>
  <c r="AN30" i="9" s="1"/>
  <c r="AT30" i="9" s="1"/>
  <c r="AC30" i="9"/>
  <c r="AH30" i="9"/>
  <c r="AP30" i="9" s="1"/>
  <c r="AV30" i="9" s="1"/>
  <c r="AI30" i="9"/>
  <c r="AE30" i="9"/>
  <c r="AM30" i="9" s="1"/>
  <c r="AS30" i="9" s="1"/>
  <c r="AJ12" i="9"/>
  <c r="AK12" i="9"/>
  <c r="AQ12" i="9" s="1"/>
  <c r="AK29" i="9"/>
  <c r="AQ29" i="9" s="1"/>
  <c r="AJ29" i="9"/>
  <c r="AO21" i="9"/>
  <c r="AU21" i="9" s="1"/>
  <c r="AF24" i="9"/>
  <c r="AN24" i="9" s="1"/>
  <c r="AT24" i="9" s="1"/>
  <c r="AG24" i="9"/>
  <c r="AO24" i="9" s="1"/>
  <c r="AU24" i="9" s="1"/>
  <c r="AK31" i="9"/>
  <c r="AQ31" i="9" s="1"/>
  <c r="AJ31" i="9"/>
  <c r="AJ23" i="9"/>
  <c r="AK23" i="9"/>
  <c r="AQ23" i="9" s="1"/>
  <c r="AH24" i="9"/>
  <c r="AP24" i="9" s="1"/>
  <c r="AV24" i="9" s="1"/>
  <c r="AD9" i="9"/>
  <c r="AF9" i="9"/>
  <c r="AE9" i="9"/>
  <c r="AG9" i="9"/>
  <c r="AH9" i="9"/>
  <c r="AC9" i="9"/>
  <c r="AI9" i="9"/>
  <c r="AD12" i="9"/>
  <c r="AL12" i="9" s="1"/>
  <c r="AR12" i="9" s="1"/>
  <c r="AC16" i="9"/>
  <c r="AE20" i="9"/>
  <c r="AM20" i="9" s="1"/>
  <c r="AS20" i="9" s="1"/>
  <c r="AG16" i="9"/>
  <c r="AO16" i="9" s="1"/>
  <c r="AU16" i="9" s="1"/>
  <c r="AI13" i="9"/>
  <c r="AD17" i="9"/>
  <c r="AN13" i="9"/>
  <c r="AT13" i="9" s="1"/>
  <c r="AK10" i="9"/>
  <c r="AQ10" i="9" s="1"/>
  <c r="AJ10" i="9"/>
  <c r="AC11" i="9"/>
  <c r="AG30" i="9"/>
  <c r="AO30" i="9" s="1"/>
  <c r="AU30" i="9" s="1"/>
  <c r="AE12" i="9"/>
  <c r="AM12" i="9" s="1"/>
  <c r="AS12" i="9" s="1"/>
  <c r="AE27" i="9"/>
  <c r="AM27" i="9" s="1"/>
  <c r="AS27" i="9" s="1"/>
  <c r="AH25" i="9"/>
  <c r="AN21" i="9"/>
  <c r="AT21" i="9" s="1"/>
  <c r="AH28" i="9"/>
  <c r="AP28" i="9" s="1"/>
  <c r="AV28" i="9" s="1"/>
  <c r="AC26" i="9"/>
  <c r="AH12" i="9"/>
  <c r="AP12" i="9" s="1"/>
  <c r="AV12" i="9" s="1"/>
  <c r="AD21" i="9"/>
  <c r="AE11" i="9"/>
  <c r="AM11" i="9" s="1"/>
  <c r="AS11" i="9" s="1"/>
  <c r="AD30" i="9"/>
  <c r="AL30" i="9" s="1"/>
  <c r="AR30" i="9" s="1"/>
  <c r="AI28" i="9"/>
  <c r="AD24" i="9"/>
  <c r="AL24" i="9" s="1"/>
  <c r="AR24" i="9" s="1"/>
  <c r="AD20" i="9"/>
  <c r="AL20" i="9" s="1"/>
  <c r="AR20" i="9" s="1"/>
  <c r="AF22" i="9"/>
  <c r="AN22" i="9" s="1"/>
  <c r="AT22" i="9" s="1"/>
  <c r="AE22" i="9"/>
  <c r="AM22" i="9" s="1"/>
  <c r="AS22" i="9" s="1"/>
  <c r="AI22" i="9"/>
  <c r="AC28" i="9"/>
  <c r="AC24" i="9"/>
  <c r="AI27" i="9"/>
  <c r="AI31" i="9"/>
  <c r="AF11" i="9"/>
  <c r="AN11" i="9" s="1"/>
  <c r="AT11" i="9" s="1"/>
  <c r="AH11" i="9"/>
  <c r="AP11" i="9" s="1"/>
  <c r="AV11" i="9" s="1"/>
  <c r="AG11" i="9"/>
  <c r="AO11" i="9" s="1"/>
  <c r="AU11" i="9" s="1"/>
  <c r="AI11" i="9"/>
  <c r="AN17" i="9"/>
  <c r="AT17" i="9" s="1"/>
  <c r="AF18" i="9"/>
  <c r="AN18" i="9" s="1"/>
  <c r="AT18" i="9" s="1"/>
  <c r="AE18" i="9"/>
  <c r="AM18" i="9" s="1"/>
  <c r="AS18" i="9" s="1"/>
  <c r="AI18" i="9"/>
  <c r="AH18" i="9"/>
  <c r="AP18" i="9" s="1"/>
  <c r="AV18" i="9" s="1"/>
  <c r="AF14" i="9"/>
  <c r="AN14" i="9" s="1"/>
  <c r="AT14" i="9" s="1"/>
  <c r="AH14" i="9"/>
  <c r="AP14" i="9" s="1"/>
  <c r="AV14" i="9" s="1"/>
  <c r="AF25" i="9"/>
  <c r="AI25" i="9"/>
  <c r="AH20" i="9"/>
  <c r="AP20" i="9" s="1"/>
  <c r="AV20" i="9" s="1"/>
  <c r="AC13" i="9"/>
  <c r="AF19" i="9"/>
  <c r="AN19" i="9" s="1"/>
  <c r="AT19" i="9" s="1"/>
  <c r="AC19" i="9"/>
  <c r="AD19" i="9"/>
  <c r="AL19" i="9" s="1"/>
  <c r="AR19" i="9" s="1"/>
  <c r="AI19" i="9"/>
  <c r="AF29" i="9"/>
  <c r="AN29" i="9" s="1"/>
  <c r="AT29" i="9" s="1"/>
  <c r="AI29" i="9"/>
  <c r="AH29" i="9"/>
  <c r="AP29" i="9" s="1"/>
  <c r="AV29" i="9" s="1"/>
  <c r="AE29" i="9"/>
  <c r="AM29" i="9" s="1"/>
  <c r="AS29" i="9" s="1"/>
  <c r="AC18" i="9"/>
  <c r="AH21" i="9"/>
  <c r="AD16" i="9"/>
  <c r="AL16" i="9" s="1"/>
  <c r="AR16" i="9" s="1"/>
  <c r="AC17" i="9"/>
  <c r="AG27" i="9"/>
  <c r="AO27" i="9" s="1"/>
  <c r="AU27" i="9" s="1"/>
  <c r="AC14" i="9"/>
  <c r="AG28" i="9"/>
  <c r="AO28" i="9" s="1"/>
  <c r="AU28" i="9" s="1"/>
  <c r="AD28" i="9"/>
  <c r="AL28" i="9" s="1"/>
  <c r="AR28" i="9" s="1"/>
  <c r="AM17" i="9"/>
  <c r="AS17" i="9" s="1"/>
  <c r="AG17" i="9"/>
  <c r="AF26" i="9"/>
  <c r="AN26" i="9" s="1"/>
  <c r="AT26" i="9" s="1"/>
  <c r="AI26" i="9"/>
  <c r="AE14" i="9"/>
  <c r="AM14" i="9" s="1"/>
  <c r="AS14" i="9" s="1"/>
  <c r="AI17" i="9"/>
  <c r="AG25" i="9"/>
  <c r="AJ15" i="9"/>
  <c r="AH13" i="9"/>
  <c r="AD8" i="9"/>
  <c r="AL8" i="9" s="1"/>
  <c r="AR8" i="9" s="1"/>
  <c r="AF8" i="9"/>
  <c r="AN8" i="9" s="1"/>
  <c r="AT8" i="9" s="1"/>
  <c r="AC8" i="9"/>
  <c r="AE8" i="9"/>
  <c r="AM8" i="9" s="1"/>
  <c r="AS8" i="9" s="1"/>
  <c r="AG8" i="9"/>
  <c r="AO8" i="9" s="1"/>
  <c r="AU8" i="9" s="1"/>
  <c r="AH8" i="9"/>
  <c r="AP8" i="9" s="1"/>
  <c r="AV8" i="9" s="1"/>
  <c r="AI8" i="9"/>
  <c r="AF23" i="9"/>
  <c r="AN23" i="9" s="1"/>
  <c r="AT23" i="9" s="1"/>
  <c r="AD23" i="9"/>
  <c r="AL23" i="9" s="1"/>
  <c r="AR23" i="9" s="1"/>
  <c r="AH23" i="9"/>
  <c r="AP23" i="9" s="1"/>
  <c r="AV23" i="9" s="1"/>
  <c r="AD18" i="9"/>
  <c r="AL18" i="9" s="1"/>
  <c r="AR18" i="9" s="1"/>
  <c r="AI21" i="9"/>
  <c r="AE21" i="9"/>
  <c r="AH17" i="9"/>
  <c r="AG18" i="9"/>
  <c r="AO18" i="9" s="1"/>
  <c r="AU18" i="9" s="1"/>
  <c r="AG20" i="9"/>
  <c r="AO20" i="9" s="1"/>
  <c r="AU20" i="9" s="1"/>
  <c r="AE24" i="9"/>
  <c r="AM24" i="9" s="1"/>
  <c r="AS24" i="9" s="1"/>
  <c r="AC27" i="9"/>
  <c r="AI20" i="9"/>
  <c r="AG22" i="8"/>
  <c r="AO22" i="8" s="1"/>
  <c r="AU22" i="8" s="1"/>
  <c r="AG21" i="8"/>
  <c r="AE14" i="8"/>
  <c r="AM14" i="8" s="1"/>
  <c r="AS14" i="8" s="1"/>
  <c r="AD17" i="8"/>
  <c r="AL17" i="8" s="1"/>
  <c r="AR17" i="8" s="1"/>
  <c r="AE16" i="8"/>
  <c r="AM16" i="8" s="1"/>
  <c r="AS16" i="8" s="1"/>
  <c r="AD25" i="8"/>
  <c r="AD26" i="8"/>
  <c r="AL26" i="8" s="1"/>
  <c r="AR26" i="8" s="1"/>
  <c r="AF20" i="8"/>
  <c r="AN20" i="8" s="1"/>
  <c r="AT20" i="8" s="1"/>
  <c r="AF19" i="8"/>
  <c r="AN19" i="8" s="1"/>
  <c r="AT19" i="8" s="1"/>
  <c r="AF22" i="8"/>
  <c r="AN22" i="8" s="1"/>
  <c r="AT22" i="8" s="1"/>
  <c r="AE21" i="8"/>
  <c r="AD21" i="8"/>
  <c r="AL21" i="8" s="1"/>
  <c r="AR21" i="8" s="1"/>
  <c r="AL13" i="8"/>
  <c r="AR13" i="8" s="1"/>
  <c r="AL9" i="8"/>
  <c r="AR9" i="8" s="1"/>
  <c r="AD29" i="8"/>
  <c r="AL29" i="8" s="1"/>
  <c r="AR29" i="8" s="1"/>
  <c r="AG26" i="8"/>
  <c r="AO26" i="8" s="1"/>
  <c r="AU26" i="8" s="1"/>
  <c r="AG20" i="8"/>
  <c r="AO20" i="8" s="1"/>
  <c r="AU20" i="8" s="1"/>
  <c r="AC8" i="8"/>
  <c r="AI8" i="8"/>
  <c r="AD8" i="8"/>
  <c r="AL8" i="8" s="1"/>
  <c r="AR8" i="8" s="1"/>
  <c r="AG8" i="8"/>
  <c r="AO8" i="8" s="1"/>
  <c r="AU8" i="8" s="1"/>
  <c r="AH8" i="8"/>
  <c r="AP8" i="8" s="1"/>
  <c r="AV8" i="8" s="1"/>
  <c r="AC21" i="8"/>
  <c r="AH21" i="8"/>
  <c r="AI21" i="8"/>
  <c r="AC10" i="8"/>
  <c r="AG10" i="8"/>
  <c r="AO10" i="8" s="1"/>
  <c r="AU10" i="8" s="1"/>
  <c r="AI10" i="8"/>
  <c r="AH10" i="8"/>
  <c r="AP10" i="8" s="1"/>
  <c r="AV10" i="8" s="1"/>
  <c r="AD10" i="8"/>
  <c r="AL10" i="8" s="1"/>
  <c r="AR10" i="8" s="1"/>
  <c r="AE10" i="8"/>
  <c r="AM10" i="8" s="1"/>
  <c r="AS10" i="8" s="1"/>
  <c r="AC14" i="8"/>
  <c r="AG14" i="8"/>
  <c r="AO14" i="8" s="1"/>
  <c r="AU14" i="8" s="1"/>
  <c r="AH14" i="8"/>
  <c r="AP14" i="8" s="1"/>
  <c r="AV14" i="8" s="1"/>
  <c r="AI14" i="8"/>
  <c r="AC19" i="8"/>
  <c r="AI19" i="8"/>
  <c r="AH19" i="8"/>
  <c r="AP19" i="8" s="1"/>
  <c r="AV19" i="8" s="1"/>
  <c r="AC27" i="8"/>
  <c r="AH27" i="8"/>
  <c r="AP27" i="8" s="1"/>
  <c r="AV27" i="8" s="1"/>
  <c r="AI27" i="8"/>
  <c r="AC31" i="8"/>
  <c r="AG31" i="8"/>
  <c r="AO31" i="8" s="1"/>
  <c r="AU31" i="8" s="1"/>
  <c r="AI31" i="8"/>
  <c r="AH31" i="8"/>
  <c r="AP31" i="8" s="1"/>
  <c r="AV31" i="8" s="1"/>
  <c r="AG17" i="8"/>
  <c r="AE26" i="8"/>
  <c r="AM26" i="8" s="1"/>
  <c r="AS26" i="8" s="1"/>
  <c r="AF10" i="8"/>
  <c r="AN10" i="8" s="1"/>
  <c r="AT10" i="8" s="1"/>
  <c r="AF14" i="8"/>
  <c r="AN14" i="8" s="1"/>
  <c r="AT14" i="8" s="1"/>
  <c r="AF27" i="8"/>
  <c r="AN27" i="8" s="1"/>
  <c r="AT27" i="8" s="1"/>
  <c r="AF18" i="8"/>
  <c r="AN18" i="8" s="1"/>
  <c r="AT18" i="8" s="1"/>
  <c r="AF29" i="8"/>
  <c r="AN29" i="8" s="1"/>
  <c r="AT29" i="8" s="1"/>
  <c r="AF24" i="8"/>
  <c r="AN24" i="8" s="1"/>
  <c r="AT24" i="8" s="1"/>
  <c r="AM25" i="8"/>
  <c r="AS25" i="8" s="1"/>
  <c r="AE20" i="8"/>
  <c r="AM20" i="8" s="1"/>
  <c r="AS20" i="8" s="1"/>
  <c r="AI23" i="8"/>
  <c r="AC23" i="8"/>
  <c r="AH23" i="8"/>
  <c r="AP23" i="8" s="1"/>
  <c r="AV23" i="8" s="1"/>
  <c r="AC11" i="8"/>
  <c r="AH11" i="8"/>
  <c r="AP11" i="8" s="1"/>
  <c r="AV11" i="8" s="1"/>
  <c r="AE11" i="8"/>
  <c r="AM11" i="8" s="1"/>
  <c r="AS11" i="8" s="1"/>
  <c r="AI11" i="8"/>
  <c r="AG11" i="8"/>
  <c r="AO11" i="8" s="1"/>
  <c r="AU11" i="8" s="1"/>
  <c r="AC15" i="8"/>
  <c r="AH15" i="8"/>
  <c r="AP15" i="8" s="1"/>
  <c r="AV15" i="8" s="1"/>
  <c r="AG15" i="8"/>
  <c r="AO15" i="8" s="1"/>
  <c r="AU15" i="8" s="1"/>
  <c r="AD15" i="8"/>
  <c r="AL15" i="8" s="1"/>
  <c r="AR15" i="8" s="1"/>
  <c r="AI15" i="8"/>
  <c r="AI24" i="8"/>
  <c r="AC24" i="8"/>
  <c r="AH24" i="8"/>
  <c r="AP24" i="8" s="1"/>
  <c r="AV24" i="8" s="1"/>
  <c r="AC28" i="8"/>
  <c r="AH28" i="8"/>
  <c r="AP28" i="8" s="1"/>
  <c r="AV28" i="8" s="1"/>
  <c r="AI28" i="8"/>
  <c r="AE27" i="8"/>
  <c r="AM27" i="8" s="1"/>
  <c r="AS27" i="8" s="1"/>
  <c r="AF11" i="8"/>
  <c r="AN11" i="8" s="1"/>
  <c r="AT11" i="8" s="1"/>
  <c r="AF15" i="8"/>
  <c r="AN15" i="8" s="1"/>
  <c r="AT15" i="8" s="1"/>
  <c r="AF8" i="8"/>
  <c r="AN8" i="8" s="1"/>
  <c r="AT8" i="8" s="1"/>
  <c r="AF17" i="8"/>
  <c r="AF30" i="8"/>
  <c r="AN30" i="8" s="1"/>
  <c r="AT30" i="8" s="1"/>
  <c r="AF25" i="8"/>
  <c r="AE17" i="8"/>
  <c r="AC22" i="8"/>
  <c r="AH22" i="8"/>
  <c r="AP22" i="8" s="1"/>
  <c r="AV22" i="8" s="1"/>
  <c r="AI22" i="8"/>
  <c r="AG12" i="8"/>
  <c r="AO12" i="8" s="1"/>
  <c r="AU12" i="8" s="1"/>
  <c r="AC12" i="8"/>
  <c r="AE12" i="8"/>
  <c r="AM12" i="8" s="1"/>
  <c r="AS12" i="8" s="1"/>
  <c r="AH12" i="8"/>
  <c r="AP12" i="8" s="1"/>
  <c r="AV12" i="8" s="1"/>
  <c r="AI12" i="8"/>
  <c r="AC20" i="8"/>
  <c r="AI20" i="8"/>
  <c r="AH20" i="8"/>
  <c r="AP20" i="8" s="1"/>
  <c r="AV20" i="8" s="1"/>
  <c r="AC18" i="8"/>
  <c r="AH18" i="8"/>
  <c r="AP18" i="8" s="1"/>
  <c r="AV18" i="8" s="1"/>
  <c r="AE18" i="8"/>
  <c r="AM18" i="8" s="1"/>
  <c r="AS18" i="8" s="1"/>
  <c r="AI18" i="8"/>
  <c r="AC29" i="8"/>
  <c r="AI29" i="8"/>
  <c r="AH29" i="8"/>
  <c r="AP29" i="8" s="1"/>
  <c r="AV29" i="8" s="1"/>
  <c r="AD22" i="8"/>
  <c r="AL22" i="8" s="1"/>
  <c r="AR22" i="8" s="1"/>
  <c r="AF12" i="8"/>
  <c r="AN12" i="8" s="1"/>
  <c r="AT12" i="8" s="1"/>
  <c r="AN21" i="8"/>
  <c r="AT21" i="8" s="1"/>
  <c r="AF16" i="8"/>
  <c r="AN16" i="8" s="1"/>
  <c r="AT16" i="8" s="1"/>
  <c r="AF26" i="8"/>
  <c r="AN26" i="8" s="1"/>
  <c r="AT26" i="8" s="1"/>
  <c r="AF31" i="8"/>
  <c r="AN31" i="8" s="1"/>
  <c r="AT31" i="8" s="1"/>
  <c r="AE8" i="8"/>
  <c r="AM8" i="8" s="1"/>
  <c r="AS8" i="8" s="1"/>
  <c r="AC17" i="8"/>
  <c r="AI17" i="8"/>
  <c r="AH17" i="8"/>
  <c r="AC16" i="8"/>
  <c r="AH16" i="8"/>
  <c r="AP16" i="8" s="1"/>
  <c r="AV16" i="8" s="1"/>
  <c r="AI16" i="8"/>
  <c r="AC9" i="8"/>
  <c r="AG9" i="8"/>
  <c r="AI9" i="8"/>
  <c r="AH9" i="8"/>
  <c r="AE9" i="8"/>
  <c r="AC13" i="8"/>
  <c r="AG13" i="8"/>
  <c r="AI13" i="8"/>
  <c r="AH13" i="8"/>
  <c r="AE13" i="8"/>
  <c r="AC25" i="8"/>
  <c r="AI25" i="8"/>
  <c r="AH25" i="8"/>
  <c r="AC26" i="8"/>
  <c r="AH26" i="8"/>
  <c r="AP26" i="8" s="1"/>
  <c r="AV26" i="8" s="1"/>
  <c r="AI26" i="8"/>
  <c r="AC30" i="8"/>
  <c r="AH30" i="8"/>
  <c r="AP30" i="8" s="1"/>
  <c r="AV30" i="8" s="1"/>
  <c r="AI30" i="8"/>
  <c r="AG25" i="8"/>
  <c r="AD30" i="8"/>
  <c r="AL30" i="8" s="1"/>
  <c r="AR30" i="8" s="1"/>
  <c r="AF9" i="8"/>
  <c r="AF13" i="8"/>
  <c r="AF23" i="8"/>
  <c r="AN23" i="8" s="1"/>
  <c r="AT23" i="8" s="1"/>
  <c r="AG16" i="8"/>
  <c r="AO16" i="8" s="1"/>
  <c r="AU16" i="8" s="1"/>
  <c r="AH30" i="6"/>
  <c r="AP30" i="6" s="1"/>
  <c r="AV30" i="6" s="1"/>
  <c r="AC16" i="6"/>
  <c r="AI31" i="6"/>
  <c r="AH20" i="6"/>
  <c r="AP20" i="6" s="1"/>
  <c r="AV20" i="6" s="1"/>
  <c r="AH31" i="6"/>
  <c r="AP31" i="6" s="1"/>
  <c r="AV31" i="6" s="1"/>
  <c r="AE27" i="6"/>
  <c r="AM27" i="6" s="1"/>
  <c r="AS27" i="6" s="1"/>
  <c r="AE31" i="6"/>
  <c r="AM31" i="6" s="1"/>
  <c r="AS31" i="6" s="1"/>
  <c r="AH16" i="6"/>
  <c r="AP16" i="6" s="1"/>
  <c r="AV16" i="6" s="1"/>
  <c r="V30" i="6"/>
  <c r="AF30" i="6" s="1"/>
  <c r="AN30" i="6" s="1"/>
  <c r="AT30" i="6" s="1"/>
  <c r="V29" i="6"/>
  <c r="AF29" i="6" s="1"/>
  <c r="AN29" i="6" s="1"/>
  <c r="AT29" i="6" s="1"/>
  <c r="V27" i="6"/>
  <c r="AI27" i="6" s="1"/>
  <c r="V22" i="6"/>
  <c r="AF22" i="6" s="1"/>
  <c r="AN22" i="6" s="1"/>
  <c r="AT22" i="6" s="1"/>
  <c r="V21" i="6"/>
  <c r="AE21" i="6" s="1"/>
  <c r="AM21" i="6" s="1"/>
  <c r="AS21" i="6" s="1"/>
  <c r="V19" i="6"/>
  <c r="AF19" i="6" s="1"/>
  <c r="AN19" i="6" s="1"/>
  <c r="AT19" i="6" s="1"/>
  <c r="V17" i="6"/>
  <c r="AF17" i="6" s="1"/>
  <c r="AN17" i="6" s="1"/>
  <c r="AT17" i="6" s="1"/>
  <c r="V31" i="6"/>
  <c r="AF31" i="6" s="1"/>
  <c r="AN31" i="6" s="1"/>
  <c r="AT31" i="6" s="1"/>
  <c r="V28" i="6"/>
  <c r="V24" i="6"/>
  <c r="V18" i="6"/>
  <c r="AI18" i="6" s="1"/>
  <c r="V12" i="6"/>
  <c r="AE12" i="6" s="1"/>
  <c r="AM12" i="6" s="1"/>
  <c r="AS12" i="6" s="1"/>
  <c r="V11" i="6"/>
  <c r="V10" i="6"/>
  <c r="V9" i="6"/>
  <c r="V7" i="6"/>
  <c r="V16" i="6"/>
  <c r="AF16" i="6" s="1"/>
  <c r="AN16" i="6" s="1"/>
  <c r="AT16" i="6" s="1"/>
  <c r="V5" i="6"/>
  <c r="V20" i="6"/>
  <c r="AC20" i="6" s="1"/>
  <c r="V26" i="6"/>
  <c r="AD26" i="6" s="1"/>
  <c r="AL26" i="6" s="1"/>
  <c r="AR26" i="6" s="1"/>
  <c r="V25" i="6"/>
  <c r="AC25" i="6" s="1"/>
  <c r="V15" i="6"/>
  <c r="AF15" i="6" s="1"/>
  <c r="AN15" i="6" s="1"/>
  <c r="AT15" i="6" s="1"/>
  <c r="V14" i="6"/>
  <c r="AH14" i="6" s="1"/>
  <c r="AP14" i="6" s="1"/>
  <c r="AV14" i="6" s="1"/>
  <c r="V13" i="6"/>
  <c r="AG13" i="6" s="1"/>
  <c r="AO13" i="6" s="1"/>
  <c r="AU13" i="6" s="1"/>
  <c r="V6" i="6"/>
  <c r="V23" i="6"/>
  <c r="AF23" i="6" s="1"/>
  <c r="AN23" i="6" s="1"/>
  <c r="AT23" i="6" s="1"/>
  <c r="V8" i="6"/>
  <c r="AE26" i="6"/>
  <c r="AM26" i="6" s="1"/>
  <c r="AS26" i="6" s="1"/>
  <c r="AG28" i="6"/>
  <c r="AO28" i="6" s="1"/>
  <c r="AU28" i="6" s="1"/>
  <c r="AH22" i="6"/>
  <c r="AP22" i="6" s="1"/>
  <c r="AV22" i="6" s="1"/>
  <c r="AE20" i="6"/>
  <c r="AM20" i="6" s="1"/>
  <c r="AS20" i="6" s="1"/>
  <c r="AD28" i="6"/>
  <c r="AL28" i="6" s="1"/>
  <c r="AR28" i="6" s="1"/>
  <c r="AC27" i="6"/>
  <c r="AG20" i="6"/>
  <c r="AO20" i="6" s="1"/>
  <c r="AU20" i="6" s="1"/>
  <c r="H41" i="8" l="1"/>
  <c r="AL25" i="8"/>
  <c r="AR25" i="8" s="1"/>
  <c r="I40" i="8"/>
  <c r="K40" i="8"/>
  <c r="AM21" i="8"/>
  <c r="AS21" i="8" s="1"/>
  <c r="AO21" i="8"/>
  <c r="AU21" i="8" s="1"/>
  <c r="O39" i="8"/>
  <c r="H39" i="8"/>
  <c r="O38" i="8"/>
  <c r="O41" i="9"/>
  <c r="O40" i="9"/>
  <c r="AJ21" i="9"/>
  <c r="G40" i="9"/>
  <c r="AK20" i="9"/>
  <c r="AQ20" i="9" s="1"/>
  <c r="I39" i="9"/>
  <c r="O39" i="9"/>
  <c r="O38" i="9"/>
  <c r="I38" i="9"/>
  <c r="O37" i="9"/>
  <c r="O41" i="10"/>
  <c r="O39" i="10"/>
  <c r="I38" i="10"/>
  <c r="O38" i="10"/>
  <c r="AJ17" i="10"/>
  <c r="G39" i="10"/>
  <c r="AK17" i="10"/>
  <c r="AQ17" i="10" s="1"/>
  <c r="AP25" i="10"/>
  <c r="AV25" i="10" s="1"/>
  <c r="L41" i="10"/>
  <c r="AJ25" i="10"/>
  <c r="AK25" i="10"/>
  <c r="AQ25" i="10" s="1"/>
  <c r="G41" i="10"/>
  <c r="AJ9" i="10"/>
  <c r="G37" i="10"/>
  <c r="AK9" i="10"/>
  <c r="AQ9" i="10" s="1"/>
  <c r="AK20" i="10"/>
  <c r="AQ20" i="10" s="1"/>
  <c r="AJ20" i="10"/>
  <c r="AK22" i="10"/>
  <c r="AQ22" i="10" s="1"/>
  <c r="AJ22" i="10"/>
  <c r="J37" i="10"/>
  <c r="AK27" i="10"/>
  <c r="AQ27" i="10" s="1"/>
  <c r="AJ27" i="10"/>
  <c r="AK8" i="10"/>
  <c r="AQ8" i="10" s="1"/>
  <c r="AJ8" i="10"/>
  <c r="O37" i="10"/>
  <c r="H39" i="10"/>
  <c r="AL17" i="10"/>
  <c r="AR17" i="10" s="1"/>
  <c r="AK28" i="10"/>
  <c r="AQ28" i="10" s="1"/>
  <c r="AJ28" i="10"/>
  <c r="AK29" i="10"/>
  <c r="AQ29" i="10" s="1"/>
  <c r="AJ29" i="10"/>
  <c r="AN21" i="10"/>
  <c r="AT21" i="10" s="1"/>
  <c r="J40" i="10"/>
  <c r="J38" i="10"/>
  <c r="L40" i="10"/>
  <c r="AP21" i="10"/>
  <c r="AV21" i="10" s="1"/>
  <c r="K38" i="10"/>
  <c r="J39" i="10"/>
  <c r="AL9" i="10"/>
  <c r="AR9" i="10" s="1"/>
  <c r="H37" i="10"/>
  <c r="O40" i="10"/>
  <c r="AN25" i="10"/>
  <c r="AT25" i="10" s="1"/>
  <c r="J41" i="10"/>
  <c r="AL21" i="10"/>
  <c r="AR21" i="10" s="1"/>
  <c r="H40" i="10"/>
  <c r="AK24" i="10"/>
  <c r="AQ24" i="10" s="1"/>
  <c r="AJ24" i="10"/>
  <c r="I37" i="10"/>
  <c r="AM9" i="10"/>
  <c r="AS9" i="10" s="1"/>
  <c r="AM21" i="10"/>
  <c r="AS21" i="10" s="1"/>
  <c r="I40" i="10"/>
  <c r="AK21" i="10"/>
  <c r="AQ21" i="10" s="1"/>
  <c r="AJ21" i="10"/>
  <c r="G40" i="10"/>
  <c r="L39" i="10"/>
  <c r="AP17" i="10"/>
  <c r="AV17" i="10" s="1"/>
  <c r="AK10" i="10"/>
  <c r="AQ10" i="10" s="1"/>
  <c r="AJ10" i="10"/>
  <c r="AK26" i="10"/>
  <c r="AQ26" i="10" s="1"/>
  <c r="AJ26" i="10"/>
  <c r="I39" i="10"/>
  <c r="AM17" i="10"/>
  <c r="AS17" i="10" s="1"/>
  <c r="AL25" i="10"/>
  <c r="AR25" i="10" s="1"/>
  <c r="H41" i="10"/>
  <c r="K40" i="10"/>
  <c r="AK16" i="10"/>
  <c r="AQ16" i="10" s="1"/>
  <c r="AJ16" i="10"/>
  <c r="AK19" i="10"/>
  <c r="AQ19" i="10" s="1"/>
  <c r="AJ19" i="10"/>
  <c r="AK14" i="10"/>
  <c r="AQ14" i="10" s="1"/>
  <c r="AJ14" i="10"/>
  <c r="AK23" i="10"/>
  <c r="AQ23" i="10" s="1"/>
  <c r="AJ23" i="10"/>
  <c r="AK13" i="10"/>
  <c r="AQ13" i="10" s="1"/>
  <c r="AJ13" i="10"/>
  <c r="G38" i="10"/>
  <c r="AJ15" i="10"/>
  <c r="AK15" i="10"/>
  <c r="AQ15" i="10" s="1"/>
  <c r="K37" i="10"/>
  <c r="AO9" i="10"/>
  <c r="AU9" i="10" s="1"/>
  <c r="K39" i="10"/>
  <c r="AO17" i="10"/>
  <c r="AU17" i="10" s="1"/>
  <c r="AO25" i="10"/>
  <c r="AU25" i="10" s="1"/>
  <c r="K41" i="10"/>
  <c r="AK11" i="10"/>
  <c r="AQ11" i="10" s="1"/>
  <c r="AJ11" i="10"/>
  <c r="L38" i="10"/>
  <c r="AP13" i="10"/>
  <c r="AV13" i="10" s="1"/>
  <c r="AK30" i="10"/>
  <c r="AQ30" i="10" s="1"/>
  <c r="AJ30" i="10"/>
  <c r="AJ12" i="10"/>
  <c r="AK12" i="10"/>
  <c r="AQ12" i="10" s="1"/>
  <c r="L37" i="10"/>
  <c r="AP9" i="10"/>
  <c r="AV9" i="10" s="1"/>
  <c r="AL13" i="10"/>
  <c r="AR13" i="10" s="1"/>
  <c r="H38" i="10"/>
  <c r="AK18" i="10"/>
  <c r="AQ18" i="10" s="1"/>
  <c r="AJ18" i="10"/>
  <c r="AK31" i="10"/>
  <c r="AQ31" i="10" s="1"/>
  <c r="AJ31" i="10"/>
  <c r="I41" i="10"/>
  <c r="AK16" i="9"/>
  <c r="AQ16" i="9" s="1"/>
  <c r="AJ16" i="9"/>
  <c r="AK27" i="9"/>
  <c r="AQ27" i="9" s="1"/>
  <c r="AJ27" i="9"/>
  <c r="AK18" i="9"/>
  <c r="AQ18" i="9" s="1"/>
  <c r="AJ18" i="9"/>
  <c r="AN25" i="9"/>
  <c r="AT25" i="9" s="1"/>
  <c r="J41" i="9"/>
  <c r="H41" i="9"/>
  <c r="L40" i="9"/>
  <c r="AP21" i="9"/>
  <c r="AV21" i="9" s="1"/>
  <c r="AK11" i="9"/>
  <c r="AQ11" i="9" s="1"/>
  <c r="AJ11" i="9"/>
  <c r="AJ9" i="9"/>
  <c r="G37" i="9"/>
  <c r="AK9" i="9"/>
  <c r="AQ9" i="9" s="1"/>
  <c r="K39" i="9"/>
  <c r="AO17" i="9"/>
  <c r="AU17" i="9" s="1"/>
  <c r="AP9" i="9"/>
  <c r="AV9" i="9" s="1"/>
  <c r="L37" i="9"/>
  <c r="K40" i="9"/>
  <c r="AK8" i="9"/>
  <c r="AQ8" i="9" s="1"/>
  <c r="AJ8" i="9"/>
  <c r="AJ24" i="9"/>
  <c r="AK24" i="9"/>
  <c r="AQ24" i="9" s="1"/>
  <c r="Q40" i="9" s="1"/>
  <c r="AL21" i="9"/>
  <c r="AR21" i="9" s="1"/>
  <c r="H40" i="9"/>
  <c r="K37" i="9"/>
  <c r="AO9" i="9"/>
  <c r="AU9" i="9" s="1"/>
  <c r="I41" i="9"/>
  <c r="L39" i="9"/>
  <c r="AP17" i="9"/>
  <c r="AV17" i="9" s="1"/>
  <c r="AK28" i="9"/>
  <c r="AQ28" i="9" s="1"/>
  <c r="AJ28" i="9"/>
  <c r="J38" i="9"/>
  <c r="I37" i="9"/>
  <c r="AM9" i="9"/>
  <c r="AS9" i="9" s="1"/>
  <c r="H38" i="9"/>
  <c r="AM21" i="9"/>
  <c r="AS21" i="9" s="1"/>
  <c r="I40" i="9"/>
  <c r="AK26" i="9"/>
  <c r="AQ26" i="9" s="1"/>
  <c r="AJ26" i="9"/>
  <c r="J37" i="9"/>
  <c r="AN9" i="9"/>
  <c r="AT9" i="9" s="1"/>
  <c r="L38" i="9"/>
  <c r="AP13" i="9"/>
  <c r="AV13" i="9" s="1"/>
  <c r="H39" i="9"/>
  <c r="AL17" i="9"/>
  <c r="AR17" i="9" s="1"/>
  <c r="H37" i="9"/>
  <c r="AL9" i="9"/>
  <c r="AR9" i="9" s="1"/>
  <c r="G41" i="9"/>
  <c r="AK14" i="9"/>
  <c r="AQ14" i="9" s="1"/>
  <c r="AJ14" i="9"/>
  <c r="AK19" i="9"/>
  <c r="AQ19" i="9" s="1"/>
  <c r="AJ19" i="9"/>
  <c r="J39" i="9"/>
  <c r="K38" i="9"/>
  <c r="AK30" i="9"/>
  <c r="AQ30" i="9" s="1"/>
  <c r="AJ30" i="9"/>
  <c r="J40" i="9"/>
  <c r="AO25" i="9"/>
  <c r="AU25" i="9" s="1"/>
  <c r="K41" i="9"/>
  <c r="G39" i="9"/>
  <c r="AK17" i="9"/>
  <c r="AQ17" i="9" s="1"/>
  <c r="AJ17" i="9"/>
  <c r="AK13" i="9"/>
  <c r="AQ13" i="9" s="1"/>
  <c r="AJ13" i="9"/>
  <c r="G38" i="9"/>
  <c r="AP25" i="9"/>
  <c r="AV25" i="9" s="1"/>
  <c r="L41" i="9"/>
  <c r="O37" i="8"/>
  <c r="G38" i="8"/>
  <c r="AJ13" i="8"/>
  <c r="AK13" i="8"/>
  <c r="AQ13" i="8" s="1"/>
  <c r="AK30" i="8"/>
  <c r="AQ30" i="8" s="1"/>
  <c r="AJ30" i="8"/>
  <c r="AP25" i="8"/>
  <c r="AV25" i="8" s="1"/>
  <c r="L41" i="8"/>
  <c r="L38" i="8"/>
  <c r="AP13" i="8"/>
  <c r="AV13" i="8" s="1"/>
  <c r="I37" i="8"/>
  <c r="AM9" i="8"/>
  <c r="AS9" i="8" s="1"/>
  <c r="G37" i="8"/>
  <c r="AJ9" i="8"/>
  <c r="AK9" i="8"/>
  <c r="AQ9" i="8" s="1"/>
  <c r="AP17" i="8"/>
  <c r="AV17" i="8" s="1"/>
  <c r="L39" i="8"/>
  <c r="J40" i="8"/>
  <c r="AK20" i="8"/>
  <c r="AQ20" i="8" s="1"/>
  <c r="AJ20" i="8"/>
  <c r="AK12" i="8"/>
  <c r="AQ12" i="8" s="1"/>
  <c r="AJ12" i="8"/>
  <c r="AK22" i="8"/>
  <c r="AQ22" i="8" s="1"/>
  <c r="AJ22" i="8"/>
  <c r="J39" i="8"/>
  <c r="AN17" i="8"/>
  <c r="AT17" i="8" s="1"/>
  <c r="AJ11" i="8"/>
  <c r="AK11" i="8"/>
  <c r="AQ11" i="8" s="1"/>
  <c r="I41" i="8"/>
  <c r="K39" i="8"/>
  <c r="AO17" i="8"/>
  <c r="AU17" i="8" s="1"/>
  <c r="AK31" i="8"/>
  <c r="AQ31" i="8" s="1"/>
  <c r="AJ31" i="8"/>
  <c r="AJ10" i="8"/>
  <c r="AK10" i="8"/>
  <c r="AQ10" i="8" s="1"/>
  <c r="AK8" i="8"/>
  <c r="AQ8" i="8" s="1"/>
  <c r="AJ8" i="8"/>
  <c r="K41" i="8"/>
  <c r="AO25" i="8"/>
  <c r="AU25" i="8" s="1"/>
  <c r="O41" i="8"/>
  <c r="L37" i="8"/>
  <c r="AP9" i="8"/>
  <c r="AV9" i="8" s="1"/>
  <c r="AK29" i="8"/>
  <c r="AQ29" i="8" s="1"/>
  <c r="AJ29" i="8"/>
  <c r="AK18" i="8"/>
  <c r="AQ18" i="8" s="1"/>
  <c r="AJ18" i="8"/>
  <c r="I39" i="8"/>
  <c r="AM17" i="8"/>
  <c r="AS17" i="8" s="1"/>
  <c r="AK24" i="8"/>
  <c r="AQ24" i="8" s="1"/>
  <c r="AJ24" i="8"/>
  <c r="O40" i="8"/>
  <c r="H37" i="8"/>
  <c r="G41" i="8"/>
  <c r="AK25" i="8"/>
  <c r="AQ25" i="8" s="1"/>
  <c r="AJ25" i="8"/>
  <c r="K38" i="8"/>
  <c r="AO13" i="8"/>
  <c r="AU13" i="8" s="1"/>
  <c r="G39" i="8"/>
  <c r="AK17" i="8"/>
  <c r="AQ17" i="8" s="1"/>
  <c r="AJ17" i="8"/>
  <c r="J41" i="8"/>
  <c r="AN25" i="8"/>
  <c r="AT25" i="8" s="1"/>
  <c r="AK23" i="8"/>
  <c r="AQ23" i="8" s="1"/>
  <c r="AJ23" i="8"/>
  <c r="H40" i="8"/>
  <c r="AJ19" i="8"/>
  <c r="AK19" i="8"/>
  <c r="AQ19" i="8" s="1"/>
  <c r="AK14" i="8"/>
  <c r="AQ14" i="8" s="1"/>
  <c r="AJ14" i="8"/>
  <c r="L40" i="8"/>
  <c r="AP21" i="8"/>
  <c r="AV21" i="8" s="1"/>
  <c r="J38" i="8"/>
  <c r="AN13" i="8"/>
  <c r="AT13" i="8" s="1"/>
  <c r="J37" i="8"/>
  <c r="AN9" i="8"/>
  <c r="AT9" i="8" s="1"/>
  <c r="AK26" i="8"/>
  <c r="AQ26" i="8" s="1"/>
  <c r="AJ26" i="8"/>
  <c r="I38" i="8"/>
  <c r="AM13" i="8"/>
  <c r="AS13" i="8" s="1"/>
  <c r="K37" i="8"/>
  <c r="AO9" i="8"/>
  <c r="AU9" i="8" s="1"/>
  <c r="AK16" i="8"/>
  <c r="AQ16" i="8" s="1"/>
  <c r="AJ16" i="8"/>
  <c r="AK28" i="8"/>
  <c r="AQ28" i="8" s="1"/>
  <c r="AJ28" i="8"/>
  <c r="AK15" i="8"/>
  <c r="AQ15" i="8" s="1"/>
  <c r="AJ15" i="8"/>
  <c r="AK27" i="8"/>
  <c r="AQ27" i="8" s="1"/>
  <c r="AJ27" i="8"/>
  <c r="G40" i="8"/>
  <c r="AK21" i="8"/>
  <c r="AQ21" i="8" s="1"/>
  <c r="AJ21" i="8"/>
  <c r="H38" i="8"/>
  <c r="AE25" i="6"/>
  <c r="AM25" i="6" s="1"/>
  <c r="AS25" i="6" s="1"/>
  <c r="AD22" i="6"/>
  <c r="AL22" i="6" s="1"/>
  <c r="AR22" i="6" s="1"/>
  <c r="AC13" i="6"/>
  <c r="AK13" i="6" s="1"/>
  <c r="AQ13" i="6" s="1"/>
  <c r="AG12" i="6"/>
  <c r="AO12" i="6" s="1"/>
  <c r="AU12" i="6" s="1"/>
  <c r="AG27" i="6"/>
  <c r="AO27" i="6" s="1"/>
  <c r="AU27" i="6" s="1"/>
  <c r="AH27" i="6"/>
  <c r="AP27" i="6" s="1"/>
  <c r="AV27" i="6" s="1"/>
  <c r="AD14" i="6"/>
  <c r="AL14" i="6" s="1"/>
  <c r="AR14" i="6" s="1"/>
  <c r="AH17" i="6"/>
  <c r="AP17" i="6" s="1"/>
  <c r="AV17" i="6" s="1"/>
  <c r="AI22" i="6"/>
  <c r="AG14" i="6"/>
  <c r="AO14" i="6" s="1"/>
  <c r="AU14" i="6" s="1"/>
  <c r="AI17" i="6"/>
  <c r="AE17" i="6"/>
  <c r="AM17" i="6" s="1"/>
  <c r="AS17" i="6" s="1"/>
  <c r="AD18" i="6"/>
  <c r="AL18" i="6" s="1"/>
  <c r="AR18" i="6" s="1"/>
  <c r="AD17" i="6"/>
  <c r="AL17" i="6" s="1"/>
  <c r="AR17" i="6" s="1"/>
  <c r="AC14" i="6"/>
  <c r="AJ14" i="6" s="1"/>
  <c r="AH18" i="6"/>
  <c r="AP18" i="6" s="1"/>
  <c r="AV18" i="6" s="1"/>
  <c r="AG22" i="6"/>
  <c r="AO22" i="6" s="1"/>
  <c r="AU22" i="6" s="1"/>
  <c r="AF10" i="6"/>
  <c r="AN10" i="6" s="1"/>
  <c r="AT10" i="6" s="1"/>
  <c r="AD10" i="6"/>
  <c r="AL10" i="6" s="1"/>
  <c r="AR10" i="6" s="1"/>
  <c r="AG10" i="6"/>
  <c r="AO10" i="6" s="1"/>
  <c r="AU10" i="6" s="1"/>
  <c r="AI10" i="6"/>
  <c r="AH10" i="6"/>
  <c r="AP10" i="6" s="1"/>
  <c r="AV10" i="6" s="1"/>
  <c r="AE10" i="6"/>
  <c r="AM10" i="6" s="1"/>
  <c r="AS10" i="6" s="1"/>
  <c r="AC10" i="6"/>
  <c r="AF24" i="6"/>
  <c r="AN24" i="6" s="1"/>
  <c r="AT24" i="6" s="1"/>
  <c r="AH24" i="6"/>
  <c r="AP24" i="6" s="1"/>
  <c r="AV24" i="6" s="1"/>
  <c r="AE24" i="6"/>
  <c r="AM24" i="6" s="1"/>
  <c r="AS24" i="6" s="1"/>
  <c r="AG19" i="6"/>
  <c r="AO19" i="6" s="1"/>
  <c r="AU19" i="6" s="1"/>
  <c r="AC24" i="6"/>
  <c r="AD24" i="6"/>
  <c r="AL24" i="6" s="1"/>
  <c r="AR24" i="6" s="1"/>
  <c r="AI23" i="6"/>
  <c r="AD19" i="6"/>
  <c r="AL19" i="6" s="1"/>
  <c r="AR19" i="6" s="1"/>
  <c r="AK16" i="6"/>
  <c r="AQ16" i="6" s="1"/>
  <c r="AJ16" i="6"/>
  <c r="AG29" i="6"/>
  <c r="AO29" i="6" s="1"/>
  <c r="AU29" i="6" s="1"/>
  <c r="AJ25" i="6"/>
  <c r="AK25" i="6"/>
  <c r="AQ25" i="6" s="1"/>
  <c r="AG15" i="6"/>
  <c r="AO15" i="6" s="1"/>
  <c r="AU15" i="6" s="1"/>
  <c r="AD29" i="6"/>
  <c r="AL29" i="6" s="1"/>
  <c r="AR29" i="6" s="1"/>
  <c r="AF25" i="6"/>
  <c r="AN25" i="6" s="1"/>
  <c r="AT25" i="6" s="1"/>
  <c r="AH25" i="6"/>
  <c r="AP25" i="6" s="1"/>
  <c r="AV25" i="6" s="1"/>
  <c r="AF11" i="6"/>
  <c r="AN11" i="6" s="1"/>
  <c r="AT11" i="6" s="1"/>
  <c r="AI11" i="6"/>
  <c r="AD11" i="6"/>
  <c r="AL11" i="6" s="1"/>
  <c r="AR11" i="6" s="1"/>
  <c r="AC11" i="6"/>
  <c r="AG11" i="6"/>
  <c r="AO11" i="6" s="1"/>
  <c r="AU11" i="6" s="1"/>
  <c r="AH11" i="6"/>
  <c r="AP11" i="6" s="1"/>
  <c r="AV11" i="6" s="1"/>
  <c r="AE11" i="6"/>
  <c r="AM11" i="6" s="1"/>
  <c r="AS11" i="6" s="1"/>
  <c r="AF28" i="6"/>
  <c r="AN28" i="6" s="1"/>
  <c r="AT28" i="6" s="1"/>
  <c r="AH28" i="6"/>
  <c r="AP28" i="6" s="1"/>
  <c r="AV28" i="6" s="1"/>
  <c r="AI28" i="6"/>
  <c r="AF21" i="6"/>
  <c r="AN21" i="6" s="1"/>
  <c r="AT21" i="6" s="1"/>
  <c r="AH21" i="6"/>
  <c r="AP21" i="6" s="1"/>
  <c r="AV21" i="6" s="1"/>
  <c r="AH29" i="6"/>
  <c r="AP29" i="6" s="1"/>
  <c r="AV29" i="6" s="1"/>
  <c r="AI24" i="6"/>
  <c r="AC19" i="6"/>
  <c r="AH23" i="6"/>
  <c r="AP23" i="6" s="1"/>
  <c r="AV23" i="6" s="1"/>
  <c r="AK20" i="6"/>
  <c r="AQ20" i="6" s="1"/>
  <c r="AJ20" i="6"/>
  <c r="AE30" i="6"/>
  <c r="AM30" i="6" s="1"/>
  <c r="AS30" i="6" s="1"/>
  <c r="AC30" i="6"/>
  <c r="AD16" i="6"/>
  <c r="AL16" i="6" s="1"/>
  <c r="AR16" i="6" s="1"/>
  <c r="AG16" i="6"/>
  <c r="AO16" i="6" s="1"/>
  <c r="AU16" i="6" s="1"/>
  <c r="AG21" i="6"/>
  <c r="AO21" i="6" s="1"/>
  <c r="AU21" i="6" s="1"/>
  <c r="AI25" i="6"/>
  <c r="AK27" i="6"/>
  <c r="AQ27" i="6" s="1"/>
  <c r="AJ27" i="6"/>
  <c r="AD21" i="6"/>
  <c r="AL21" i="6" s="1"/>
  <c r="AR21" i="6" s="1"/>
  <c r="AI19" i="6"/>
  <c r="AI30" i="6"/>
  <c r="AF13" i="6"/>
  <c r="AN13" i="6" s="1"/>
  <c r="AT13" i="6" s="1"/>
  <c r="AH13" i="6"/>
  <c r="AP13" i="6" s="1"/>
  <c r="AV13" i="6" s="1"/>
  <c r="AE13" i="6"/>
  <c r="AM13" i="6" s="1"/>
  <c r="AS13" i="6" s="1"/>
  <c r="AI13" i="6"/>
  <c r="AF26" i="6"/>
  <c r="AN26" i="6" s="1"/>
  <c r="AT26" i="6" s="1"/>
  <c r="AI26" i="6"/>
  <c r="AH26" i="6"/>
  <c r="AP26" i="6" s="1"/>
  <c r="AV26" i="6" s="1"/>
  <c r="AF12" i="6"/>
  <c r="AN12" i="6" s="1"/>
  <c r="AT12" i="6" s="1"/>
  <c r="AC12" i="6"/>
  <c r="AI12" i="6"/>
  <c r="AH12" i="6"/>
  <c r="AP12" i="6" s="1"/>
  <c r="AV12" i="6" s="1"/>
  <c r="AI15" i="6"/>
  <c r="AI29" i="6"/>
  <c r="AI14" i="6"/>
  <c r="AC26" i="6"/>
  <c r="AD13" i="6"/>
  <c r="AL13" i="6" s="1"/>
  <c r="AR13" i="6" s="1"/>
  <c r="AE23" i="6"/>
  <c r="AM23" i="6" s="1"/>
  <c r="AS23" i="6" s="1"/>
  <c r="AG23" i="6"/>
  <c r="AO23" i="6" s="1"/>
  <c r="AU23" i="6" s="1"/>
  <c r="AH19" i="6"/>
  <c r="AP19" i="6" s="1"/>
  <c r="AV19" i="6" s="1"/>
  <c r="AC22" i="6"/>
  <c r="AD23" i="6"/>
  <c r="AL23" i="6" s="1"/>
  <c r="AR23" i="6" s="1"/>
  <c r="AE22" i="6"/>
  <c r="AM22" i="6" s="1"/>
  <c r="AS22" i="6" s="1"/>
  <c r="AI21" i="6"/>
  <c r="AC21" i="6"/>
  <c r="AD31" i="6"/>
  <c r="AL31" i="6" s="1"/>
  <c r="AR31" i="6" s="1"/>
  <c r="AE29" i="6"/>
  <c r="AM29" i="6" s="1"/>
  <c r="AS29" i="6" s="1"/>
  <c r="AG25" i="6"/>
  <c r="AO25" i="6" s="1"/>
  <c r="AU25" i="6" s="1"/>
  <c r="AI16" i="6"/>
  <c r="AE15" i="6"/>
  <c r="AM15" i="6" s="1"/>
  <c r="AS15" i="6" s="1"/>
  <c r="AC28" i="6"/>
  <c r="AD25" i="6"/>
  <c r="AL25" i="6" s="1"/>
  <c r="AR25" i="6" s="1"/>
  <c r="AE28" i="6"/>
  <c r="AM28" i="6" s="1"/>
  <c r="AS28" i="6" s="1"/>
  <c r="AG24" i="6"/>
  <c r="AO24" i="6" s="1"/>
  <c r="AU24" i="6" s="1"/>
  <c r="AD8" i="6"/>
  <c r="AL8" i="6" s="1"/>
  <c r="AR8" i="6" s="1"/>
  <c r="AF8" i="6"/>
  <c r="AN8" i="6" s="1"/>
  <c r="AT8" i="6" s="1"/>
  <c r="AG8" i="6"/>
  <c r="AO8" i="6" s="1"/>
  <c r="AU8" i="6" s="1"/>
  <c r="AI8" i="6"/>
  <c r="AH8" i="6"/>
  <c r="AP8" i="6" s="1"/>
  <c r="AV8" i="6" s="1"/>
  <c r="AE8" i="6"/>
  <c r="AM8" i="6" s="1"/>
  <c r="AS8" i="6" s="1"/>
  <c r="AC8" i="6"/>
  <c r="AF14" i="6"/>
  <c r="AN14" i="6" s="1"/>
  <c r="AT14" i="6" s="1"/>
  <c r="AE14" i="6"/>
  <c r="AM14" i="6" s="1"/>
  <c r="AS14" i="6" s="1"/>
  <c r="AF20" i="6"/>
  <c r="AN20" i="6" s="1"/>
  <c r="AT20" i="6" s="1"/>
  <c r="AI20" i="6"/>
  <c r="AF9" i="6"/>
  <c r="AN9" i="6" s="1"/>
  <c r="AT9" i="6" s="1"/>
  <c r="AH9" i="6"/>
  <c r="AP9" i="6" s="1"/>
  <c r="AV9" i="6" s="1"/>
  <c r="AE9" i="6"/>
  <c r="AM9" i="6" s="1"/>
  <c r="AS9" i="6" s="1"/>
  <c r="AI9" i="6"/>
  <c r="AC9" i="6"/>
  <c r="AG9" i="6"/>
  <c r="AO9" i="6" s="1"/>
  <c r="AU9" i="6" s="1"/>
  <c r="AD9" i="6"/>
  <c r="AL9" i="6" s="1"/>
  <c r="AR9" i="6" s="1"/>
  <c r="AF18" i="6"/>
  <c r="AN18" i="6" s="1"/>
  <c r="AT18" i="6" s="1"/>
  <c r="AG18" i="6"/>
  <c r="AO18" i="6" s="1"/>
  <c r="AU18" i="6" s="1"/>
  <c r="AF27" i="6"/>
  <c r="AN27" i="6" s="1"/>
  <c r="AT27" i="6" s="1"/>
  <c r="AD27" i="6"/>
  <c r="AL27" i="6" s="1"/>
  <c r="AR27" i="6" s="1"/>
  <c r="AG17" i="6"/>
  <c r="AO17" i="6" s="1"/>
  <c r="AU17" i="6" s="1"/>
  <c r="AC29" i="6"/>
  <c r="AG30" i="6"/>
  <c r="AO30" i="6" s="1"/>
  <c r="AU30" i="6" s="1"/>
  <c r="AC15" i="6"/>
  <c r="AD20" i="6"/>
  <c r="AL20" i="6" s="1"/>
  <c r="AR20" i="6" s="1"/>
  <c r="AE19" i="6"/>
  <c r="AM19" i="6" s="1"/>
  <c r="AS19" i="6" s="1"/>
  <c r="AG26" i="6"/>
  <c r="AO26" i="6" s="1"/>
  <c r="AU26" i="6" s="1"/>
  <c r="AC18" i="6"/>
  <c r="AH15" i="6"/>
  <c r="AP15" i="6" s="1"/>
  <c r="AV15" i="6" s="1"/>
  <c r="AC23" i="6"/>
  <c r="AD30" i="6"/>
  <c r="AL30" i="6" s="1"/>
  <c r="AR30" i="6" s="1"/>
  <c r="AE16" i="6"/>
  <c r="AM16" i="6" s="1"/>
  <c r="AS16" i="6" s="1"/>
  <c r="AC17" i="6"/>
  <c r="AC31" i="6"/>
  <c r="AD15" i="6"/>
  <c r="AL15" i="6" s="1"/>
  <c r="AR15" i="6" s="1"/>
  <c r="AE18" i="6"/>
  <c r="AM18" i="6" s="1"/>
  <c r="AS18" i="6" s="1"/>
  <c r="AG31" i="6"/>
  <c r="AO31" i="6" s="1"/>
  <c r="AU31" i="6" s="1"/>
  <c r="AD12" i="6"/>
  <c r="AL12" i="6" s="1"/>
  <c r="AR12" i="6" s="1"/>
  <c r="P40" i="8" l="1"/>
  <c r="P39" i="8"/>
  <c r="P41" i="9"/>
  <c r="Q41" i="9"/>
  <c r="P40" i="9"/>
  <c r="Q39" i="9"/>
  <c r="P38" i="9"/>
  <c r="Q38" i="9"/>
  <c r="P38" i="10"/>
  <c r="Q39" i="10"/>
  <c r="P40" i="10"/>
  <c r="P39" i="10"/>
  <c r="Q40" i="10"/>
  <c r="Q37" i="10"/>
  <c r="Q38" i="10"/>
  <c r="P37" i="10"/>
  <c r="P39" i="9"/>
  <c r="Q37" i="9"/>
  <c r="P37" i="9"/>
  <c r="Q40" i="8"/>
  <c r="P41" i="8"/>
  <c r="Q38" i="8"/>
  <c r="Q39" i="8"/>
  <c r="Q37" i="8"/>
  <c r="P38" i="8"/>
  <c r="Q41" i="8"/>
  <c r="P37" i="8"/>
  <c r="AK14" i="6"/>
  <c r="AQ14" i="6" s="1"/>
  <c r="AJ13" i="6"/>
  <c r="AK18" i="6"/>
  <c r="AQ18" i="6" s="1"/>
  <c r="AJ18" i="6"/>
  <c r="AJ15" i="6"/>
  <c r="AK15" i="6"/>
  <c r="AQ15" i="6" s="1"/>
  <c r="AJ12" i="6"/>
  <c r="AK12" i="6"/>
  <c r="AQ12" i="6" s="1"/>
  <c r="AJ22" i="6"/>
  <c r="AK22" i="6"/>
  <c r="AQ22" i="6" s="1"/>
  <c r="AK31" i="6"/>
  <c r="AQ31" i="6" s="1"/>
  <c r="AJ31" i="6"/>
  <c r="AJ23" i="6"/>
  <c r="AK23" i="6"/>
  <c r="AQ23" i="6" s="1"/>
  <c r="AK29" i="6"/>
  <c r="AQ29" i="6" s="1"/>
  <c r="AJ29" i="6"/>
  <c r="AJ9" i="6"/>
  <c r="AK9" i="6"/>
  <c r="AQ9" i="6" s="1"/>
  <c r="AK26" i="6"/>
  <c r="AQ26" i="6" s="1"/>
  <c r="AJ26" i="6"/>
  <c r="AK30" i="6"/>
  <c r="AQ30" i="6" s="1"/>
  <c r="AJ30" i="6"/>
  <c r="AJ11" i="6"/>
  <c r="AK11" i="6"/>
  <c r="AQ11" i="6" s="1"/>
  <c r="AJ24" i="6"/>
  <c r="AK24" i="6"/>
  <c r="AQ24" i="6" s="1"/>
  <c r="AK28" i="6"/>
  <c r="AQ28" i="6" s="1"/>
  <c r="AJ28" i="6"/>
  <c r="AJ21" i="6"/>
  <c r="AK21" i="6"/>
  <c r="AQ21" i="6" s="1"/>
  <c r="AJ17" i="6"/>
  <c r="AK17" i="6"/>
  <c r="AQ17" i="6" s="1"/>
  <c r="AK8" i="6"/>
  <c r="AQ8" i="6" s="1"/>
  <c r="AJ8" i="6"/>
  <c r="AJ19" i="6"/>
  <c r="AK19" i="6"/>
  <c r="AQ19" i="6" s="1"/>
  <c r="AJ10" i="6"/>
  <c r="AK10" i="6"/>
  <c r="AQ10" i="6" s="1"/>
  <c r="AA33" i="1" l="1"/>
  <c r="C36" i="5"/>
  <c r="Z31" i="5"/>
  <c r="Y31" i="5"/>
  <c r="U31" i="5"/>
  <c r="R31" i="5"/>
  <c r="Z30" i="5"/>
  <c r="Y30" i="5"/>
  <c r="U30" i="5"/>
  <c r="R30" i="5"/>
  <c r="D30" i="5"/>
  <c r="Z29" i="5"/>
  <c r="Y29" i="5"/>
  <c r="U29" i="5"/>
  <c r="R29" i="5"/>
  <c r="D29" i="5"/>
  <c r="Z28" i="5"/>
  <c r="Y28" i="5"/>
  <c r="U28" i="5"/>
  <c r="R28" i="5"/>
  <c r="D28" i="5"/>
  <c r="Z27" i="5"/>
  <c r="Y27" i="5"/>
  <c r="U27" i="5"/>
  <c r="R27" i="5"/>
  <c r="D27" i="5"/>
  <c r="D31" i="5" s="1"/>
  <c r="Z26" i="5"/>
  <c r="Y26" i="5"/>
  <c r="U26" i="5"/>
  <c r="R26" i="5"/>
  <c r="Z25" i="5"/>
  <c r="Y25" i="5"/>
  <c r="X25" i="5"/>
  <c r="R25" i="5"/>
  <c r="Z24" i="5"/>
  <c r="Y24" i="5"/>
  <c r="X24" i="5"/>
  <c r="R24" i="5"/>
  <c r="C24" i="5"/>
  <c r="C25" i="5" s="1"/>
  <c r="Z23" i="5"/>
  <c r="Y23" i="5"/>
  <c r="X23" i="5"/>
  <c r="R23" i="5"/>
  <c r="Z22" i="5"/>
  <c r="Y22" i="5"/>
  <c r="X22" i="5"/>
  <c r="W22" i="5"/>
  <c r="R22" i="5"/>
  <c r="Z21" i="5"/>
  <c r="Y21" i="5"/>
  <c r="X21" i="5"/>
  <c r="W21" i="5"/>
  <c r="R21" i="5"/>
  <c r="C21" i="5"/>
  <c r="C22" i="5" s="1"/>
  <c r="Z20" i="5"/>
  <c r="Y20" i="5"/>
  <c r="X20" i="5"/>
  <c r="W20" i="5"/>
  <c r="R20" i="5"/>
  <c r="Z19" i="5"/>
  <c r="Y19" i="5"/>
  <c r="W19" i="5"/>
  <c r="R19" i="5"/>
  <c r="Z18" i="5"/>
  <c r="Y18" i="5"/>
  <c r="U18" i="5"/>
  <c r="R18" i="5"/>
  <c r="Z17" i="5"/>
  <c r="Y17" i="5"/>
  <c r="X17" i="5"/>
  <c r="U17" i="5"/>
  <c r="R17" i="5"/>
  <c r="Z16" i="5"/>
  <c r="Y16" i="5"/>
  <c r="X16" i="5"/>
  <c r="W16" i="5"/>
  <c r="R16" i="5"/>
  <c r="Z15" i="5"/>
  <c r="Y15" i="5"/>
  <c r="W15" i="5"/>
  <c r="R15" i="5"/>
  <c r="D15" i="5"/>
  <c r="X31" i="5" s="1"/>
  <c r="Z14" i="5"/>
  <c r="Y14" i="5"/>
  <c r="X14" i="5"/>
  <c r="W14" i="5"/>
  <c r="R14" i="5"/>
  <c r="D14" i="5"/>
  <c r="W25" i="5" s="1"/>
  <c r="Z13" i="5"/>
  <c r="Y13" i="5"/>
  <c r="X13" i="5"/>
  <c r="W13" i="5"/>
  <c r="R13" i="5"/>
  <c r="Z12" i="5"/>
  <c r="Y12" i="5"/>
  <c r="X12" i="5"/>
  <c r="W12" i="5"/>
  <c r="R12" i="5"/>
  <c r="D12" i="5"/>
  <c r="U19" i="5" s="1"/>
  <c r="Z11" i="5"/>
  <c r="Y11" i="5"/>
  <c r="X11" i="5"/>
  <c r="W11" i="5"/>
  <c r="U11" i="5"/>
  <c r="R11" i="5"/>
  <c r="D11" i="5"/>
  <c r="Z10" i="5"/>
  <c r="Y10" i="5"/>
  <c r="X10" i="5"/>
  <c r="W10" i="5"/>
  <c r="U10" i="5"/>
  <c r="R10" i="5"/>
  <c r="D10" i="5"/>
  <c r="Z9" i="5"/>
  <c r="Y9" i="5"/>
  <c r="X9" i="5"/>
  <c r="W9" i="5"/>
  <c r="U9" i="5"/>
  <c r="R9" i="5"/>
  <c r="Z8" i="5"/>
  <c r="Y8" i="5"/>
  <c r="X8" i="5"/>
  <c r="W8" i="5"/>
  <c r="U8" i="5"/>
  <c r="R8" i="5"/>
  <c r="Z7" i="5"/>
  <c r="Y7" i="5"/>
  <c r="X7" i="5"/>
  <c r="W7" i="5"/>
  <c r="U7" i="5"/>
  <c r="R7" i="5"/>
  <c r="Z6" i="5"/>
  <c r="Y6" i="5"/>
  <c r="X6" i="5"/>
  <c r="W6" i="5"/>
  <c r="U6" i="5"/>
  <c r="R6" i="5"/>
  <c r="Z5" i="5"/>
  <c r="Y5" i="5"/>
  <c r="X5" i="5"/>
  <c r="W5" i="5"/>
  <c r="U5" i="5"/>
  <c r="S5" i="5"/>
  <c r="R5" i="5"/>
  <c r="C36" i="4"/>
  <c r="Z31" i="4"/>
  <c r="Y31" i="4"/>
  <c r="R31" i="4"/>
  <c r="Z30" i="4"/>
  <c r="Y30" i="4"/>
  <c r="R30" i="4"/>
  <c r="D30" i="4"/>
  <c r="Z29" i="4"/>
  <c r="Y29" i="4"/>
  <c r="R29" i="4"/>
  <c r="D29" i="4"/>
  <c r="Z28" i="4"/>
  <c r="Y28" i="4"/>
  <c r="U28" i="4"/>
  <c r="R28" i="4"/>
  <c r="D28" i="4"/>
  <c r="Z27" i="4"/>
  <c r="Y27" i="4"/>
  <c r="R27" i="4"/>
  <c r="D27" i="4"/>
  <c r="D31" i="4" s="1"/>
  <c r="Z26" i="4"/>
  <c r="Y26" i="4"/>
  <c r="R26" i="4"/>
  <c r="Z25" i="4"/>
  <c r="Y25" i="4"/>
  <c r="R25" i="4"/>
  <c r="Z24" i="4"/>
  <c r="Y24" i="4"/>
  <c r="R24" i="4"/>
  <c r="C24" i="4"/>
  <c r="C25" i="4" s="1"/>
  <c r="Z23" i="4"/>
  <c r="Y23" i="4"/>
  <c r="R23" i="4"/>
  <c r="Z22" i="4"/>
  <c r="Y22" i="4"/>
  <c r="R22" i="4"/>
  <c r="Z21" i="4"/>
  <c r="Y21" i="4"/>
  <c r="R21" i="4"/>
  <c r="C21" i="4"/>
  <c r="C22" i="4" s="1"/>
  <c r="Z20" i="4"/>
  <c r="Y20" i="4"/>
  <c r="S20" i="4"/>
  <c r="R20" i="4"/>
  <c r="Z19" i="4"/>
  <c r="Y19" i="4"/>
  <c r="R19" i="4"/>
  <c r="Z18" i="4"/>
  <c r="Y18" i="4"/>
  <c r="U18" i="4"/>
  <c r="R18" i="4"/>
  <c r="Z17" i="4"/>
  <c r="Y17" i="4"/>
  <c r="R17" i="4"/>
  <c r="Z16" i="4"/>
  <c r="Y16" i="4"/>
  <c r="W16" i="4"/>
  <c r="S16" i="4"/>
  <c r="R16" i="4"/>
  <c r="Z15" i="4"/>
  <c r="Y15" i="4"/>
  <c r="R15" i="4"/>
  <c r="D15" i="4"/>
  <c r="Z14" i="4"/>
  <c r="Y14" i="4"/>
  <c r="R14" i="4"/>
  <c r="D14" i="4"/>
  <c r="W22" i="4" s="1"/>
  <c r="Z13" i="4"/>
  <c r="Y13" i="4"/>
  <c r="R13" i="4"/>
  <c r="Z12" i="4"/>
  <c r="Y12" i="4"/>
  <c r="R12" i="4"/>
  <c r="D12" i="4"/>
  <c r="Z11" i="4"/>
  <c r="Y11" i="4"/>
  <c r="X11" i="4"/>
  <c r="W11" i="4"/>
  <c r="U11" i="4"/>
  <c r="R11" i="4"/>
  <c r="D11" i="4"/>
  <c r="Z10" i="4"/>
  <c r="Y10" i="4"/>
  <c r="X10" i="4"/>
  <c r="W10" i="4"/>
  <c r="U10" i="4"/>
  <c r="R10" i="4"/>
  <c r="D10" i="4"/>
  <c r="Z9" i="4"/>
  <c r="Y9" i="4"/>
  <c r="X9" i="4"/>
  <c r="W9" i="4"/>
  <c r="U9" i="4"/>
  <c r="R9" i="4"/>
  <c r="Z8" i="4"/>
  <c r="Y8" i="4"/>
  <c r="X8" i="4"/>
  <c r="W8" i="4"/>
  <c r="U8" i="4"/>
  <c r="S8" i="4"/>
  <c r="R8" i="4"/>
  <c r="Z7" i="4"/>
  <c r="Y7" i="4"/>
  <c r="X7" i="4"/>
  <c r="W7" i="4"/>
  <c r="U7" i="4"/>
  <c r="T7" i="4"/>
  <c r="R7" i="4"/>
  <c r="Z6" i="4"/>
  <c r="Y6" i="4"/>
  <c r="X6" i="4"/>
  <c r="W6" i="4"/>
  <c r="U6" i="4"/>
  <c r="T6" i="4"/>
  <c r="R6" i="4"/>
  <c r="Z5" i="4"/>
  <c r="Y5" i="4"/>
  <c r="X5" i="4"/>
  <c r="W5" i="4"/>
  <c r="U5" i="4"/>
  <c r="T5" i="4"/>
  <c r="S5" i="4"/>
  <c r="R5" i="4"/>
  <c r="C36" i="3"/>
  <c r="Z31" i="3"/>
  <c r="Y31" i="3"/>
  <c r="R31" i="3"/>
  <c r="AA31" i="3" s="1"/>
  <c r="Z30" i="3"/>
  <c r="Y30" i="3"/>
  <c r="R30" i="3"/>
  <c r="AA30" i="3" s="1"/>
  <c r="Z29" i="3"/>
  <c r="Y29" i="3"/>
  <c r="R29" i="3"/>
  <c r="AA29" i="3" s="1"/>
  <c r="D29" i="3"/>
  <c r="Z28" i="3"/>
  <c r="Y28" i="3"/>
  <c r="R28" i="3"/>
  <c r="AA28" i="3" s="1"/>
  <c r="D28" i="3"/>
  <c r="Z27" i="3"/>
  <c r="Y27" i="3"/>
  <c r="R27" i="3"/>
  <c r="AA27" i="3" s="1"/>
  <c r="D27" i="3"/>
  <c r="B33" i="3" s="1"/>
  <c r="B34" i="3" s="1"/>
  <c r="Z26" i="3"/>
  <c r="Y26" i="3"/>
  <c r="R26" i="3"/>
  <c r="AA26" i="3" s="1"/>
  <c r="Z25" i="3"/>
  <c r="Y25" i="3"/>
  <c r="R25" i="3"/>
  <c r="AA25" i="3" s="1"/>
  <c r="Z24" i="3"/>
  <c r="Y24" i="3"/>
  <c r="R24" i="3"/>
  <c r="AA24" i="3" s="1"/>
  <c r="C24" i="3"/>
  <c r="C25" i="3" s="1"/>
  <c r="Z23" i="3"/>
  <c r="Y23" i="3"/>
  <c r="R23" i="3"/>
  <c r="AA23" i="3" s="1"/>
  <c r="Z22" i="3"/>
  <c r="Y22" i="3"/>
  <c r="R22" i="3"/>
  <c r="AA22" i="3" s="1"/>
  <c r="Z21" i="3"/>
  <c r="Y21" i="3"/>
  <c r="R21" i="3"/>
  <c r="AA21" i="3" s="1"/>
  <c r="C21" i="3"/>
  <c r="C22" i="3" s="1"/>
  <c r="Z20" i="3"/>
  <c r="Y20" i="3"/>
  <c r="R20" i="3"/>
  <c r="AA20" i="3" s="1"/>
  <c r="Z19" i="3"/>
  <c r="Y19" i="3"/>
  <c r="R19" i="3"/>
  <c r="AA19" i="3" s="1"/>
  <c r="Z18" i="3"/>
  <c r="Y18" i="3"/>
  <c r="R18" i="3"/>
  <c r="AA18" i="3" s="1"/>
  <c r="Z17" i="3"/>
  <c r="Y17" i="3"/>
  <c r="R17" i="3"/>
  <c r="AA17" i="3" s="1"/>
  <c r="Z16" i="3"/>
  <c r="Y16" i="3"/>
  <c r="R16" i="3"/>
  <c r="AA16" i="3" s="1"/>
  <c r="Z15" i="3"/>
  <c r="Y15" i="3"/>
  <c r="R15" i="3"/>
  <c r="AA15" i="3" s="1"/>
  <c r="D15" i="3"/>
  <c r="X17" i="3" s="1"/>
  <c r="Z14" i="3"/>
  <c r="Y14" i="3"/>
  <c r="R14" i="3"/>
  <c r="AA14" i="3" s="1"/>
  <c r="D14" i="3"/>
  <c r="W28" i="3" s="1"/>
  <c r="AB28" i="3" s="1"/>
  <c r="Z13" i="3"/>
  <c r="Y13" i="3"/>
  <c r="R13" i="3"/>
  <c r="AA13" i="3" s="1"/>
  <c r="Z12" i="3"/>
  <c r="Y12" i="3"/>
  <c r="R12" i="3"/>
  <c r="AA12" i="3" s="1"/>
  <c r="AA33" i="3" s="1"/>
  <c r="D12" i="3"/>
  <c r="Z11" i="3"/>
  <c r="Y11" i="3"/>
  <c r="X11" i="3"/>
  <c r="U11" i="3"/>
  <c r="R11" i="3"/>
  <c r="AA11" i="3" s="1"/>
  <c r="D11" i="3"/>
  <c r="Z10" i="3"/>
  <c r="Y10" i="3"/>
  <c r="W10" i="3"/>
  <c r="AB10" i="3" s="1"/>
  <c r="R10" i="3"/>
  <c r="AA10" i="3" s="1"/>
  <c r="Z9" i="3"/>
  <c r="Y9" i="3"/>
  <c r="W9" i="3"/>
  <c r="AB9" i="3" s="1"/>
  <c r="U9" i="3"/>
  <c r="R9" i="3"/>
  <c r="AA9" i="3" s="1"/>
  <c r="Z8" i="3"/>
  <c r="Y8" i="3"/>
  <c r="W8" i="3"/>
  <c r="AB8" i="3" s="1"/>
  <c r="R8" i="3"/>
  <c r="AA8" i="3" s="1"/>
  <c r="Z7" i="3"/>
  <c r="Y7" i="3"/>
  <c r="W7" i="3"/>
  <c r="R7" i="3"/>
  <c r="Z6" i="3"/>
  <c r="Y6" i="3"/>
  <c r="R6" i="3"/>
  <c r="Z5" i="3"/>
  <c r="Y5" i="3"/>
  <c r="W5" i="3"/>
  <c r="R5" i="3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8" i="1"/>
  <c r="AH29" i="1"/>
  <c r="AP29" i="1" s="1"/>
  <c r="AV29" i="1" s="1"/>
  <c r="AH30" i="1"/>
  <c r="AP30" i="1" s="1"/>
  <c r="AV30" i="1" s="1"/>
  <c r="AH31" i="1"/>
  <c r="AP31" i="1" s="1"/>
  <c r="AV31" i="1" s="1"/>
  <c r="AG13" i="1"/>
  <c r="AO13" i="1" s="1"/>
  <c r="AU13" i="1" s="1"/>
  <c r="AG29" i="1"/>
  <c r="AO29" i="1" s="1"/>
  <c r="AU29" i="1" s="1"/>
  <c r="AG30" i="1"/>
  <c r="AO30" i="1" s="1"/>
  <c r="AU30" i="1" s="1"/>
  <c r="AG31" i="1"/>
  <c r="AO31" i="1" s="1"/>
  <c r="AU31" i="1" s="1"/>
  <c r="AF29" i="1"/>
  <c r="AN29" i="1" s="1"/>
  <c r="AT29" i="1" s="1"/>
  <c r="AF30" i="1"/>
  <c r="AN30" i="1" s="1"/>
  <c r="AT30" i="1" s="1"/>
  <c r="AF31" i="1"/>
  <c r="AN31" i="1" s="1"/>
  <c r="AT31" i="1" s="1"/>
  <c r="AE29" i="1"/>
  <c r="AM29" i="1" s="1"/>
  <c r="AS29" i="1" s="1"/>
  <c r="AE30" i="1"/>
  <c r="AM30" i="1" s="1"/>
  <c r="AS30" i="1" s="1"/>
  <c r="AE31" i="1"/>
  <c r="AM31" i="1" s="1"/>
  <c r="AS31" i="1" s="1"/>
  <c r="AE8" i="1"/>
  <c r="AM8" i="1" s="1"/>
  <c r="AS8" i="1" s="1"/>
  <c r="C36" i="1"/>
  <c r="Z6" i="1"/>
  <c r="Z7" i="1"/>
  <c r="Z8" i="1"/>
  <c r="AH8" i="1" s="1"/>
  <c r="AP8" i="1" s="1"/>
  <c r="AV8" i="1" s="1"/>
  <c r="Z9" i="1"/>
  <c r="AH9" i="1" s="1"/>
  <c r="AP9" i="1" s="1"/>
  <c r="AV9" i="1" s="1"/>
  <c r="Z10" i="1"/>
  <c r="AH10" i="1" s="1"/>
  <c r="AP10" i="1" s="1"/>
  <c r="AV10" i="1" s="1"/>
  <c r="Z11" i="1"/>
  <c r="AH11" i="1" s="1"/>
  <c r="AP11" i="1" s="1"/>
  <c r="AV11" i="1" s="1"/>
  <c r="Z12" i="1"/>
  <c r="AH12" i="1" s="1"/>
  <c r="AP12" i="1" s="1"/>
  <c r="AV12" i="1" s="1"/>
  <c r="Z13" i="1"/>
  <c r="AH13" i="1" s="1"/>
  <c r="AP13" i="1" s="1"/>
  <c r="AV13" i="1" s="1"/>
  <c r="Z14" i="1"/>
  <c r="AH14" i="1" s="1"/>
  <c r="AP14" i="1" s="1"/>
  <c r="AV14" i="1" s="1"/>
  <c r="Z15" i="1"/>
  <c r="AH15" i="1" s="1"/>
  <c r="AP15" i="1" s="1"/>
  <c r="AV15" i="1" s="1"/>
  <c r="Z16" i="1"/>
  <c r="AH16" i="1" s="1"/>
  <c r="AP16" i="1" s="1"/>
  <c r="AV16" i="1" s="1"/>
  <c r="Z17" i="1"/>
  <c r="AH17" i="1" s="1"/>
  <c r="AP17" i="1" s="1"/>
  <c r="AV17" i="1" s="1"/>
  <c r="Z18" i="1"/>
  <c r="AH18" i="1" s="1"/>
  <c r="AP18" i="1" s="1"/>
  <c r="AV18" i="1" s="1"/>
  <c r="Z19" i="1"/>
  <c r="AH19" i="1" s="1"/>
  <c r="AP19" i="1" s="1"/>
  <c r="AV19" i="1" s="1"/>
  <c r="Z20" i="1"/>
  <c r="AH20" i="1" s="1"/>
  <c r="AP20" i="1" s="1"/>
  <c r="AV20" i="1" s="1"/>
  <c r="Z21" i="1"/>
  <c r="AH21" i="1" s="1"/>
  <c r="AP21" i="1" s="1"/>
  <c r="AV21" i="1" s="1"/>
  <c r="Z22" i="1"/>
  <c r="AH22" i="1" s="1"/>
  <c r="AP22" i="1" s="1"/>
  <c r="AV22" i="1" s="1"/>
  <c r="Z23" i="1"/>
  <c r="AH23" i="1" s="1"/>
  <c r="AP23" i="1" s="1"/>
  <c r="AV23" i="1" s="1"/>
  <c r="Z24" i="1"/>
  <c r="AH24" i="1" s="1"/>
  <c r="AP24" i="1" s="1"/>
  <c r="AV24" i="1" s="1"/>
  <c r="Z25" i="1"/>
  <c r="AH25" i="1" s="1"/>
  <c r="AP25" i="1" s="1"/>
  <c r="AV25" i="1" s="1"/>
  <c r="Z26" i="1"/>
  <c r="AH26" i="1" s="1"/>
  <c r="AP26" i="1" s="1"/>
  <c r="AV26" i="1" s="1"/>
  <c r="Z27" i="1"/>
  <c r="AH27" i="1" s="1"/>
  <c r="AP27" i="1" s="1"/>
  <c r="AV27" i="1" s="1"/>
  <c r="Z28" i="1"/>
  <c r="AH28" i="1" s="1"/>
  <c r="AP28" i="1" s="1"/>
  <c r="AV28" i="1" s="1"/>
  <c r="Z29" i="1"/>
  <c r="Z30" i="1"/>
  <c r="Z31" i="1"/>
  <c r="Z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5" i="1"/>
  <c r="X9" i="1"/>
  <c r="X10" i="1"/>
  <c r="X11" i="1"/>
  <c r="X17" i="1"/>
  <c r="X18" i="1"/>
  <c r="X19" i="1"/>
  <c r="X25" i="1"/>
  <c r="X26" i="1"/>
  <c r="X27" i="1"/>
  <c r="W6" i="1"/>
  <c r="W7" i="1"/>
  <c r="W8" i="1"/>
  <c r="W14" i="1"/>
  <c r="W15" i="1"/>
  <c r="W16" i="1"/>
  <c r="W22" i="1"/>
  <c r="W23" i="1"/>
  <c r="W24" i="1"/>
  <c r="W30" i="1"/>
  <c r="W31" i="1"/>
  <c r="W5" i="1"/>
  <c r="T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5" i="1"/>
  <c r="D15" i="1"/>
  <c r="X13" i="1" s="1"/>
  <c r="D14" i="1"/>
  <c r="W10" i="1" s="1"/>
  <c r="D12" i="1"/>
  <c r="D10" i="1" s="1"/>
  <c r="D11" i="1"/>
  <c r="T6" i="1" s="1"/>
  <c r="D27" i="1"/>
  <c r="B33" i="1" s="1"/>
  <c r="B34" i="1" s="1"/>
  <c r="C24" i="1"/>
  <c r="C25" i="1" s="1"/>
  <c r="C21" i="1"/>
  <c r="C22" i="1" s="1"/>
  <c r="D29" i="1"/>
  <c r="D31" i="1" s="1"/>
  <c r="D28" i="1"/>
  <c r="W18" i="3" l="1"/>
  <c r="AB18" i="3" s="1"/>
  <c r="X31" i="3"/>
  <c r="X5" i="3"/>
  <c r="W6" i="3"/>
  <c r="T7" i="3"/>
  <c r="X8" i="3"/>
  <c r="W11" i="3"/>
  <c r="AB11" i="3" s="1"/>
  <c r="X14" i="3"/>
  <c r="W27" i="3"/>
  <c r="AB27" i="3" s="1"/>
  <c r="X27" i="3"/>
  <c r="W21" i="3"/>
  <c r="AB21" i="3" s="1"/>
  <c r="X7" i="3"/>
  <c r="X10" i="3"/>
  <c r="W12" i="3"/>
  <c r="AB12" i="3" s="1"/>
  <c r="W13" i="3"/>
  <c r="AB13" i="3" s="1"/>
  <c r="W15" i="3"/>
  <c r="AB15" i="3" s="1"/>
  <c r="W16" i="3"/>
  <c r="AB16" i="3" s="1"/>
  <c r="W23" i="3"/>
  <c r="AB23" i="3" s="1"/>
  <c r="X28" i="3"/>
  <c r="W30" i="3"/>
  <c r="AB30" i="3" s="1"/>
  <c r="W31" i="3"/>
  <c r="AB31" i="3" s="1"/>
  <c r="W14" i="3"/>
  <c r="AB14" i="3" s="1"/>
  <c r="W20" i="3"/>
  <c r="AB20" i="3" s="1"/>
  <c r="W24" i="3"/>
  <c r="AB24" i="3" s="1"/>
  <c r="W26" i="3"/>
  <c r="AB26" i="3" s="1"/>
  <c r="S25" i="5"/>
  <c r="S24" i="5"/>
  <c r="S23" i="5"/>
  <c r="S17" i="5"/>
  <c r="S31" i="5"/>
  <c r="S30" i="5"/>
  <c r="S29" i="5"/>
  <c r="S28" i="5"/>
  <c r="S27" i="5"/>
  <c r="S26" i="5"/>
  <c r="S18" i="5"/>
  <c r="D13" i="5"/>
  <c r="S12" i="5"/>
  <c r="S13" i="5"/>
  <c r="S22" i="5"/>
  <c r="T5" i="5"/>
  <c r="S6" i="5"/>
  <c r="S14" i="5"/>
  <c r="S16" i="5"/>
  <c r="S20" i="5"/>
  <c r="T6" i="5"/>
  <c r="S7" i="5"/>
  <c r="S9" i="5"/>
  <c r="S10" i="5"/>
  <c r="S11" i="5"/>
  <c r="S15" i="5"/>
  <c r="S19" i="5"/>
  <c r="B33" i="5"/>
  <c r="B34" i="5" s="1"/>
  <c r="T7" i="5"/>
  <c r="S8" i="5"/>
  <c r="S21" i="5"/>
  <c r="U23" i="5"/>
  <c r="U24" i="5"/>
  <c r="U25" i="5"/>
  <c r="X15" i="5"/>
  <c r="U16" i="5"/>
  <c r="W18" i="5"/>
  <c r="X19" i="5"/>
  <c r="U20" i="5"/>
  <c r="U21" i="5"/>
  <c r="U22" i="5"/>
  <c r="W26" i="5"/>
  <c r="W27" i="5"/>
  <c r="W28" i="5"/>
  <c r="W29" i="5"/>
  <c r="W30" i="5"/>
  <c r="W31" i="5"/>
  <c r="U12" i="5"/>
  <c r="U13" i="5"/>
  <c r="U14" i="5"/>
  <c r="U15" i="5"/>
  <c r="W17" i="5"/>
  <c r="X18" i="5"/>
  <c r="W23" i="5"/>
  <c r="W24" i="5"/>
  <c r="X26" i="5"/>
  <c r="X27" i="5"/>
  <c r="X28" i="5"/>
  <c r="X29" i="5"/>
  <c r="X30" i="5"/>
  <c r="S25" i="4"/>
  <c r="S24" i="4"/>
  <c r="S23" i="4"/>
  <c r="S17" i="4"/>
  <c r="S31" i="4"/>
  <c r="S30" i="4"/>
  <c r="S29" i="4"/>
  <c r="S28" i="4"/>
  <c r="S27" i="4"/>
  <c r="S26" i="4"/>
  <c r="S18" i="4"/>
  <c r="S19" i="4"/>
  <c r="S15" i="4"/>
  <c r="S14" i="4"/>
  <c r="S13" i="4"/>
  <c r="U19" i="4"/>
  <c r="U22" i="4"/>
  <c r="U21" i="4"/>
  <c r="U20" i="4"/>
  <c r="U16" i="4"/>
  <c r="U25" i="4"/>
  <c r="U24" i="4"/>
  <c r="U23" i="4"/>
  <c r="U17" i="4"/>
  <c r="U12" i="4"/>
  <c r="D13" i="4"/>
  <c r="U14" i="4"/>
  <c r="X31" i="4"/>
  <c r="X30" i="4"/>
  <c r="X29" i="4"/>
  <c r="X28" i="4"/>
  <c r="X27" i="4"/>
  <c r="X26" i="4"/>
  <c r="X18" i="4"/>
  <c r="X19" i="4"/>
  <c r="X15" i="4"/>
  <c r="X14" i="4"/>
  <c r="X13" i="4"/>
  <c r="X12" i="4"/>
  <c r="X22" i="4"/>
  <c r="X21" i="4"/>
  <c r="X20" i="4"/>
  <c r="X16" i="4"/>
  <c r="X17" i="4"/>
  <c r="W20" i="4"/>
  <c r="S21" i="4"/>
  <c r="S22" i="4"/>
  <c r="U27" i="4"/>
  <c r="U31" i="4"/>
  <c r="S6" i="4"/>
  <c r="W21" i="4"/>
  <c r="X23" i="4"/>
  <c r="U26" i="4"/>
  <c r="U30" i="4"/>
  <c r="B33" i="4"/>
  <c r="B34" i="4" s="1"/>
  <c r="S7" i="4"/>
  <c r="S9" i="4"/>
  <c r="S10" i="4"/>
  <c r="S11" i="4"/>
  <c r="S12" i="4"/>
  <c r="U13" i="4"/>
  <c r="W25" i="4"/>
  <c r="W24" i="4"/>
  <c r="W23" i="4"/>
  <c r="W17" i="4"/>
  <c r="W31" i="4"/>
  <c r="W30" i="4"/>
  <c r="W29" i="4"/>
  <c r="W28" i="4"/>
  <c r="W27" i="4"/>
  <c r="W26" i="4"/>
  <c r="W18" i="4"/>
  <c r="W19" i="4"/>
  <c r="W15" i="4"/>
  <c r="W14" i="4"/>
  <c r="W13" i="4"/>
  <c r="W12" i="4"/>
  <c r="U15" i="4"/>
  <c r="X24" i="4"/>
  <c r="X25" i="4"/>
  <c r="U29" i="4"/>
  <c r="U30" i="3"/>
  <c r="U26" i="3"/>
  <c r="U23" i="3"/>
  <c r="U20" i="3"/>
  <c r="U18" i="3"/>
  <c r="U16" i="3"/>
  <c r="U13" i="3"/>
  <c r="U31" i="3"/>
  <c r="U27" i="3"/>
  <c r="U24" i="3"/>
  <c r="U21" i="3"/>
  <c r="U14" i="3"/>
  <c r="U10" i="3"/>
  <c r="D10" i="3"/>
  <c r="U29" i="3"/>
  <c r="U22" i="3"/>
  <c r="U28" i="3"/>
  <c r="U15" i="3"/>
  <c r="U12" i="3"/>
  <c r="U5" i="3"/>
  <c r="U17" i="3"/>
  <c r="U7" i="3"/>
  <c r="D13" i="3"/>
  <c r="T6" i="3"/>
  <c r="U19" i="3"/>
  <c r="U25" i="3"/>
  <c r="T5" i="3"/>
  <c r="U6" i="3"/>
  <c r="U8" i="3"/>
  <c r="X29" i="3"/>
  <c r="X12" i="3"/>
  <c r="X30" i="3"/>
  <c r="X26" i="3"/>
  <c r="X23" i="3"/>
  <c r="X20" i="3"/>
  <c r="X18" i="3"/>
  <c r="X16" i="3"/>
  <c r="X13" i="3"/>
  <c r="X9" i="3"/>
  <c r="X25" i="3"/>
  <c r="X24" i="3"/>
  <c r="X19" i="3"/>
  <c r="X6" i="3"/>
  <c r="X22" i="3"/>
  <c r="X21" i="3"/>
  <c r="X15" i="3"/>
  <c r="D30" i="3"/>
  <c r="W29" i="3"/>
  <c r="AB29" i="3" s="1"/>
  <c r="D31" i="3"/>
  <c r="W17" i="3"/>
  <c r="AB17" i="3" s="1"/>
  <c r="W19" i="3"/>
  <c r="AB19" i="3" s="1"/>
  <c r="W22" i="3"/>
  <c r="AB22" i="3" s="1"/>
  <c r="W25" i="3"/>
  <c r="AB25" i="3" s="1"/>
  <c r="AE25" i="1"/>
  <c r="AM25" i="1" s="1"/>
  <c r="AS25" i="1" s="1"/>
  <c r="AE21" i="1"/>
  <c r="AM21" i="1" s="1"/>
  <c r="AS21" i="1" s="1"/>
  <c r="AE17" i="1"/>
  <c r="AM17" i="1" s="1"/>
  <c r="AS17" i="1" s="1"/>
  <c r="AE13" i="1"/>
  <c r="AM13" i="1" s="1"/>
  <c r="AS13" i="1" s="1"/>
  <c r="AE9" i="1"/>
  <c r="AM9" i="1" s="1"/>
  <c r="AS9" i="1" s="1"/>
  <c r="AF25" i="1"/>
  <c r="AN25" i="1" s="1"/>
  <c r="AT25" i="1" s="1"/>
  <c r="AF21" i="1"/>
  <c r="AN21" i="1" s="1"/>
  <c r="AT21" i="1" s="1"/>
  <c r="AF17" i="1"/>
  <c r="AN17" i="1" s="1"/>
  <c r="AT17" i="1" s="1"/>
  <c r="AF13" i="1"/>
  <c r="AN13" i="1" s="1"/>
  <c r="AT13" i="1" s="1"/>
  <c r="AF9" i="1"/>
  <c r="AN9" i="1" s="1"/>
  <c r="AT9" i="1" s="1"/>
  <c r="AG25" i="1"/>
  <c r="AO25" i="1" s="1"/>
  <c r="AU25" i="1" s="1"/>
  <c r="AG21" i="1"/>
  <c r="AO21" i="1" s="1"/>
  <c r="AU21" i="1" s="1"/>
  <c r="AG17" i="1"/>
  <c r="AO17" i="1" s="1"/>
  <c r="AU17" i="1" s="1"/>
  <c r="AG9" i="1"/>
  <c r="AO9" i="1" s="1"/>
  <c r="AU9" i="1" s="1"/>
  <c r="AE28" i="1"/>
  <c r="AM28" i="1" s="1"/>
  <c r="AS28" i="1" s="1"/>
  <c r="AE24" i="1"/>
  <c r="AM24" i="1" s="1"/>
  <c r="AS24" i="1" s="1"/>
  <c r="AE20" i="1"/>
  <c r="AM20" i="1" s="1"/>
  <c r="AS20" i="1" s="1"/>
  <c r="AE16" i="1"/>
  <c r="AM16" i="1" s="1"/>
  <c r="AS16" i="1" s="1"/>
  <c r="AE12" i="1"/>
  <c r="AM12" i="1" s="1"/>
  <c r="AS12" i="1" s="1"/>
  <c r="AF8" i="1"/>
  <c r="AN8" i="1" s="1"/>
  <c r="AT8" i="1" s="1"/>
  <c r="AF28" i="1"/>
  <c r="AN28" i="1" s="1"/>
  <c r="AT28" i="1" s="1"/>
  <c r="AF24" i="1"/>
  <c r="AN24" i="1" s="1"/>
  <c r="AT24" i="1" s="1"/>
  <c r="AF20" i="1"/>
  <c r="AN20" i="1" s="1"/>
  <c r="AT20" i="1" s="1"/>
  <c r="AF16" i="1"/>
  <c r="AN16" i="1" s="1"/>
  <c r="AT16" i="1" s="1"/>
  <c r="AF12" i="1"/>
  <c r="AN12" i="1" s="1"/>
  <c r="AT12" i="1" s="1"/>
  <c r="AG8" i="1"/>
  <c r="AO8" i="1" s="1"/>
  <c r="AU8" i="1" s="1"/>
  <c r="AG28" i="1"/>
  <c r="AO28" i="1" s="1"/>
  <c r="AU28" i="1" s="1"/>
  <c r="AG24" i="1"/>
  <c r="AO24" i="1" s="1"/>
  <c r="AU24" i="1" s="1"/>
  <c r="AG20" i="1"/>
  <c r="AO20" i="1" s="1"/>
  <c r="AU20" i="1" s="1"/>
  <c r="AG16" i="1"/>
  <c r="AO16" i="1" s="1"/>
  <c r="AU16" i="1" s="1"/>
  <c r="AG12" i="1"/>
  <c r="AO12" i="1" s="1"/>
  <c r="AU12" i="1" s="1"/>
  <c r="AE27" i="1"/>
  <c r="AM27" i="1" s="1"/>
  <c r="AS27" i="1" s="1"/>
  <c r="AE23" i="1"/>
  <c r="AM23" i="1" s="1"/>
  <c r="AS23" i="1" s="1"/>
  <c r="AE19" i="1"/>
  <c r="AM19" i="1" s="1"/>
  <c r="AS19" i="1" s="1"/>
  <c r="AE15" i="1"/>
  <c r="AM15" i="1" s="1"/>
  <c r="AS15" i="1" s="1"/>
  <c r="AE11" i="1"/>
  <c r="AM11" i="1" s="1"/>
  <c r="AS11" i="1" s="1"/>
  <c r="AF27" i="1"/>
  <c r="AN27" i="1" s="1"/>
  <c r="AT27" i="1" s="1"/>
  <c r="AF23" i="1"/>
  <c r="AN23" i="1" s="1"/>
  <c r="AT23" i="1" s="1"/>
  <c r="AF19" i="1"/>
  <c r="AN19" i="1" s="1"/>
  <c r="AT19" i="1" s="1"/>
  <c r="AF15" i="1"/>
  <c r="AN15" i="1" s="1"/>
  <c r="AT15" i="1" s="1"/>
  <c r="AF11" i="1"/>
  <c r="AN11" i="1" s="1"/>
  <c r="AT11" i="1" s="1"/>
  <c r="AG27" i="1"/>
  <c r="AO27" i="1" s="1"/>
  <c r="AU27" i="1" s="1"/>
  <c r="AG23" i="1"/>
  <c r="AO23" i="1" s="1"/>
  <c r="AU23" i="1" s="1"/>
  <c r="AG19" i="1"/>
  <c r="AO19" i="1" s="1"/>
  <c r="AU19" i="1" s="1"/>
  <c r="AG15" i="1"/>
  <c r="AO15" i="1" s="1"/>
  <c r="AU15" i="1" s="1"/>
  <c r="AG11" i="1"/>
  <c r="AO11" i="1" s="1"/>
  <c r="AU11" i="1" s="1"/>
  <c r="AE26" i="1"/>
  <c r="AM26" i="1" s="1"/>
  <c r="AS26" i="1" s="1"/>
  <c r="AE22" i="1"/>
  <c r="AM22" i="1" s="1"/>
  <c r="AS22" i="1" s="1"/>
  <c r="AE18" i="1"/>
  <c r="AM18" i="1" s="1"/>
  <c r="AS18" i="1" s="1"/>
  <c r="AE14" i="1"/>
  <c r="AM14" i="1" s="1"/>
  <c r="AS14" i="1" s="1"/>
  <c r="AE10" i="1"/>
  <c r="AM10" i="1" s="1"/>
  <c r="AS10" i="1" s="1"/>
  <c r="AF26" i="1"/>
  <c r="AN26" i="1" s="1"/>
  <c r="AT26" i="1" s="1"/>
  <c r="AF22" i="1"/>
  <c r="AN22" i="1" s="1"/>
  <c r="AT22" i="1" s="1"/>
  <c r="AF18" i="1"/>
  <c r="AN18" i="1" s="1"/>
  <c r="AT18" i="1" s="1"/>
  <c r="AF14" i="1"/>
  <c r="AN14" i="1" s="1"/>
  <c r="AT14" i="1" s="1"/>
  <c r="AF10" i="1"/>
  <c r="AN10" i="1" s="1"/>
  <c r="AT10" i="1" s="1"/>
  <c r="AG26" i="1"/>
  <c r="AO26" i="1" s="1"/>
  <c r="AU26" i="1" s="1"/>
  <c r="AG22" i="1"/>
  <c r="AO22" i="1" s="1"/>
  <c r="AU22" i="1" s="1"/>
  <c r="AG18" i="1"/>
  <c r="AO18" i="1" s="1"/>
  <c r="AU18" i="1" s="1"/>
  <c r="AG14" i="1"/>
  <c r="AO14" i="1" s="1"/>
  <c r="AU14" i="1" s="1"/>
  <c r="AG10" i="1"/>
  <c r="AO10" i="1" s="1"/>
  <c r="AU10" i="1" s="1"/>
  <c r="W25" i="1"/>
  <c r="W17" i="1"/>
  <c r="W9" i="1"/>
  <c r="X28" i="1"/>
  <c r="X20" i="1"/>
  <c r="X12" i="1"/>
  <c r="W29" i="1"/>
  <c r="W21" i="1"/>
  <c r="W13" i="1"/>
  <c r="X5" i="1"/>
  <c r="X24" i="1"/>
  <c r="X16" i="1"/>
  <c r="X8" i="1"/>
  <c r="W28" i="1"/>
  <c r="W20" i="1"/>
  <c r="W12" i="1"/>
  <c r="X31" i="1"/>
  <c r="X23" i="1"/>
  <c r="X15" i="1"/>
  <c r="X7" i="1"/>
  <c r="D30" i="1"/>
  <c r="W27" i="1"/>
  <c r="W19" i="1"/>
  <c r="W11" i="1"/>
  <c r="X30" i="1"/>
  <c r="X22" i="1"/>
  <c r="X14" i="1"/>
  <c r="X6" i="1"/>
  <c r="W26" i="1"/>
  <c r="W18" i="1"/>
  <c r="X29" i="1"/>
  <c r="X21" i="1"/>
  <c r="U12" i="1"/>
  <c r="U27" i="1"/>
  <c r="U19" i="1"/>
  <c r="U11" i="1"/>
  <c r="U20" i="1"/>
  <c r="U26" i="1"/>
  <c r="U18" i="1"/>
  <c r="U10" i="1"/>
  <c r="U29" i="1"/>
  <c r="U28" i="1"/>
  <c r="U25" i="1"/>
  <c r="U17" i="1"/>
  <c r="U9" i="1"/>
  <c r="U5" i="1"/>
  <c r="U24" i="1"/>
  <c r="U16" i="1"/>
  <c r="U8" i="1"/>
  <c r="U21" i="1"/>
  <c r="U31" i="1"/>
  <c r="U23" i="1"/>
  <c r="U15" i="1"/>
  <c r="U7" i="1"/>
  <c r="U13" i="1"/>
  <c r="U30" i="1"/>
  <c r="U22" i="1"/>
  <c r="U14" i="1"/>
  <c r="U6" i="1"/>
  <c r="S11" i="1"/>
  <c r="S19" i="1"/>
  <c r="S27" i="1"/>
  <c r="S12" i="1"/>
  <c r="S28" i="1"/>
  <c r="S13" i="1"/>
  <c r="S21" i="1"/>
  <c r="S20" i="1"/>
  <c r="S6" i="1"/>
  <c r="S14" i="1"/>
  <c r="S22" i="1"/>
  <c r="S30" i="1"/>
  <c r="S17" i="1"/>
  <c r="S10" i="1"/>
  <c r="S7" i="1"/>
  <c r="S15" i="1"/>
  <c r="S23" i="1"/>
  <c r="S31" i="1"/>
  <c r="S25" i="1"/>
  <c r="S18" i="1"/>
  <c r="S8" i="1"/>
  <c r="S16" i="1"/>
  <c r="S24" i="1"/>
  <c r="S5" i="1"/>
  <c r="S9" i="1"/>
  <c r="S26" i="1"/>
  <c r="S29" i="1"/>
  <c r="D13" i="1"/>
  <c r="T7" i="1"/>
  <c r="V22" i="5" l="1"/>
  <c r="AF22" i="5" s="1"/>
  <c r="AN22" i="5" s="1"/>
  <c r="AT22" i="5" s="1"/>
  <c r="V21" i="5"/>
  <c r="AD21" i="5" s="1"/>
  <c r="AL21" i="5" s="1"/>
  <c r="AR21" i="5" s="1"/>
  <c r="V20" i="5"/>
  <c r="AF20" i="5" s="1"/>
  <c r="AN20" i="5" s="1"/>
  <c r="AT20" i="5" s="1"/>
  <c r="V16" i="5"/>
  <c r="AF16" i="5" s="1"/>
  <c r="AN16" i="5" s="1"/>
  <c r="AT16" i="5" s="1"/>
  <c r="V25" i="5"/>
  <c r="AF25" i="5" s="1"/>
  <c r="AN25" i="5" s="1"/>
  <c r="AT25" i="5" s="1"/>
  <c r="V24" i="5"/>
  <c r="AF24" i="5" s="1"/>
  <c r="AN24" i="5" s="1"/>
  <c r="AT24" i="5" s="1"/>
  <c r="V23" i="5"/>
  <c r="AD23" i="5" s="1"/>
  <c r="AL23" i="5" s="1"/>
  <c r="AR23" i="5" s="1"/>
  <c r="V17" i="5"/>
  <c r="V31" i="5"/>
  <c r="AC31" i="5" s="1"/>
  <c r="V30" i="5"/>
  <c r="V29" i="5"/>
  <c r="AG29" i="5" s="1"/>
  <c r="AO29" i="5" s="1"/>
  <c r="AU29" i="5" s="1"/>
  <c r="V28" i="5"/>
  <c r="V27" i="5"/>
  <c r="AC27" i="5" s="1"/>
  <c r="V26" i="5"/>
  <c r="AG26" i="5" s="1"/>
  <c r="AO26" i="5" s="1"/>
  <c r="AU26" i="5" s="1"/>
  <c r="V19" i="5"/>
  <c r="AF19" i="5" s="1"/>
  <c r="AN19" i="5" s="1"/>
  <c r="AT19" i="5" s="1"/>
  <c r="V15" i="5"/>
  <c r="AF15" i="5" s="1"/>
  <c r="AN15" i="5" s="1"/>
  <c r="AT15" i="5" s="1"/>
  <c r="V5" i="5"/>
  <c r="V18" i="5"/>
  <c r="AH18" i="5" s="1"/>
  <c r="AP18" i="5" s="1"/>
  <c r="AV18" i="5" s="1"/>
  <c r="V14" i="5"/>
  <c r="AF14" i="5" s="1"/>
  <c r="AN14" i="5" s="1"/>
  <c r="AT14" i="5" s="1"/>
  <c r="V8" i="5"/>
  <c r="AF8" i="5" s="1"/>
  <c r="AN8" i="5" s="1"/>
  <c r="AT8" i="5" s="1"/>
  <c r="V13" i="5"/>
  <c r="AI13" i="5" s="1"/>
  <c r="V12" i="5"/>
  <c r="AF12" i="5" s="1"/>
  <c r="AN12" i="5" s="1"/>
  <c r="AT12" i="5" s="1"/>
  <c r="V11" i="5"/>
  <c r="AF11" i="5" s="1"/>
  <c r="AN11" i="5" s="1"/>
  <c r="AT11" i="5" s="1"/>
  <c r="V10" i="5"/>
  <c r="AF10" i="5" s="1"/>
  <c r="AN10" i="5" s="1"/>
  <c r="AT10" i="5" s="1"/>
  <c r="V9" i="5"/>
  <c r="AF9" i="5" s="1"/>
  <c r="AN9" i="5" s="1"/>
  <c r="AT9" i="5" s="1"/>
  <c r="V7" i="5"/>
  <c r="V6" i="5"/>
  <c r="AD28" i="5"/>
  <c r="AL28" i="5" s="1"/>
  <c r="AR28" i="5" s="1"/>
  <c r="AH15" i="5"/>
  <c r="AP15" i="5" s="1"/>
  <c r="AV15" i="5" s="1"/>
  <c r="AI8" i="5"/>
  <c r="AE15" i="5"/>
  <c r="AM15" i="5" s="1"/>
  <c r="AS15" i="5" s="1"/>
  <c r="AG30" i="5"/>
  <c r="AO30" i="5" s="1"/>
  <c r="AU30" i="5" s="1"/>
  <c r="AE25" i="5"/>
  <c r="AM25" i="5" s="1"/>
  <c r="AS25" i="5" s="1"/>
  <c r="AD10" i="5"/>
  <c r="AL10" i="5" s="1"/>
  <c r="AR10" i="5" s="1"/>
  <c r="AC19" i="5"/>
  <c r="AA33" i="5"/>
  <c r="AI25" i="5"/>
  <c r="AG14" i="5"/>
  <c r="AO14" i="5" s="1"/>
  <c r="AU14" i="5" s="1"/>
  <c r="AC30" i="5"/>
  <c r="AC24" i="5"/>
  <c r="AG31" i="5"/>
  <c r="AO31" i="5" s="1"/>
  <c r="AU31" i="5" s="1"/>
  <c r="AH13" i="5"/>
  <c r="AP13" i="5" s="1"/>
  <c r="AV13" i="5" s="1"/>
  <c r="AH8" i="5"/>
  <c r="AP8" i="5" s="1"/>
  <c r="AV8" i="5" s="1"/>
  <c r="AA33" i="4"/>
  <c r="AE30" i="4"/>
  <c r="AM30" i="4" s="1"/>
  <c r="AS30" i="4" s="1"/>
  <c r="V22" i="4"/>
  <c r="AF22" i="4" s="1"/>
  <c r="AN22" i="4" s="1"/>
  <c r="AT22" i="4" s="1"/>
  <c r="V21" i="4"/>
  <c r="AF21" i="4" s="1"/>
  <c r="AN21" i="4" s="1"/>
  <c r="AT21" i="4" s="1"/>
  <c r="V20" i="4"/>
  <c r="AF20" i="4" s="1"/>
  <c r="AN20" i="4" s="1"/>
  <c r="AT20" i="4" s="1"/>
  <c r="V16" i="4"/>
  <c r="AC16" i="4" s="1"/>
  <c r="V25" i="4"/>
  <c r="AI25" i="4" s="1"/>
  <c r="V24" i="4"/>
  <c r="AF24" i="4" s="1"/>
  <c r="AN24" i="4" s="1"/>
  <c r="AT24" i="4" s="1"/>
  <c r="V23" i="4"/>
  <c r="AF23" i="4" s="1"/>
  <c r="AN23" i="4" s="1"/>
  <c r="AT23" i="4" s="1"/>
  <c r="V17" i="4"/>
  <c r="V31" i="4"/>
  <c r="V30" i="4"/>
  <c r="V29" i="4"/>
  <c r="AF29" i="4" s="1"/>
  <c r="AN29" i="4" s="1"/>
  <c r="AT29" i="4" s="1"/>
  <c r="V28" i="4"/>
  <c r="V27" i="4"/>
  <c r="AG27" i="4" s="1"/>
  <c r="AO27" i="4" s="1"/>
  <c r="AU27" i="4" s="1"/>
  <c r="V26" i="4"/>
  <c r="AE26" i="4" s="1"/>
  <c r="AM26" i="4" s="1"/>
  <c r="AS26" i="4" s="1"/>
  <c r="V18" i="4"/>
  <c r="AF18" i="4" s="1"/>
  <c r="AN18" i="4" s="1"/>
  <c r="AT18" i="4" s="1"/>
  <c r="V8" i="4"/>
  <c r="V19" i="4"/>
  <c r="AC19" i="4" s="1"/>
  <c r="V14" i="4"/>
  <c r="AF14" i="4" s="1"/>
  <c r="AN14" i="4" s="1"/>
  <c r="AT14" i="4" s="1"/>
  <c r="V12" i="4"/>
  <c r="V11" i="4"/>
  <c r="V10" i="4"/>
  <c r="AD10" i="4" s="1"/>
  <c r="AL10" i="4" s="1"/>
  <c r="AR10" i="4" s="1"/>
  <c r="V9" i="4"/>
  <c r="AI9" i="4" s="1"/>
  <c r="V7" i="4"/>
  <c r="V15" i="4"/>
  <c r="AF15" i="4" s="1"/>
  <c r="AN15" i="4" s="1"/>
  <c r="AT15" i="4" s="1"/>
  <c r="V13" i="4"/>
  <c r="AF13" i="4" s="1"/>
  <c r="AN13" i="4" s="1"/>
  <c r="AT13" i="4" s="1"/>
  <c r="V5" i="4"/>
  <c r="V6" i="4"/>
  <c r="AD14" i="4"/>
  <c r="AL14" i="4" s="1"/>
  <c r="AR14" i="4" s="1"/>
  <c r="AD30" i="4"/>
  <c r="AL30" i="4" s="1"/>
  <c r="AR30" i="4" s="1"/>
  <c r="AC15" i="4"/>
  <c r="AC27" i="4"/>
  <c r="AC31" i="4"/>
  <c r="AI11" i="4"/>
  <c r="AD16" i="4"/>
  <c r="AL16" i="4" s="1"/>
  <c r="AR16" i="4" s="1"/>
  <c r="AC30" i="4"/>
  <c r="AH14" i="4"/>
  <c r="AP14" i="4" s="1"/>
  <c r="AV14" i="4" s="1"/>
  <c r="AI18" i="4"/>
  <c r="AH18" i="4"/>
  <c r="AP18" i="4" s="1"/>
  <c r="AV18" i="4" s="1"/>
  <c r="AG17" i="4"/>
  <c r="AO17" i="4" s="1"/>
  <c r="AU17" i="4" s="1"/>
  <c r="AG21" i="4"/>
  <c r="AO21" i="4" s="1"/>
  <c r="AU21" i="4" s="1"/>
  <c r="AG30" i="4"/>
  <c r="AO30" i="4" s="1"/>
  <c r="AU30" i="4" s="1"/>
  <c r="AE22" i="4"/>
  <c r="AM22" i="4" s="1"/>
  <c r="AS22" i="4" s="1"/>
  <c r="AD15" i="4"/>
  <c r="AL15" i="4" s="1"/>
  <c r="AR15" i="4" s="1"/>
  <c r="AD31" i="4"/>
  <c r="AL31" i="4" s="1"/>
  <c r="AR31" i="4" s="1"/>
  <c r="AC28" i="4"/>
  <c r="AI17" i="4"/>
  <c r="AC17" i="4"/>
  <c r="AE28" i="4"/>
  <c r="AM28" i="4" s="1"/>
  <c r="AS28" i="4" s="1"/>
  <c r="AH11" i="4"/>
  <c r="AP11" i="4" s="1"/>
  <c r="AV11" i="4" s="1"/>
  <c r="AD11" i="4"/>
  <c r="AL11" i="4" s="1"/>
  <c r="AR11" i="4" s="1"/>
  <c r="AI22" i="4"/>
  <c r="AG16" i="4"/>
  <c r="AO16" i="4" s="1"/>
  <c r="AU16" i="4" s="1"/>
  <c r="AG28" i="4"/>
  <c r="AO28" i="4" s="1"/>
  <c r="AU28" i="4" s="1"/>
  <c r="AG23" i="4"/>
  <c r="AO23" i="4" s="1"/>
  <c r="AU23" i="4" s="1"/>
  <c r="AI16" i="4"/>
  <c r="AE31" i="4"/>
  <c r="AM31" i="4" s="1"/>
  <c r="AS31" i="4" s="1"/>
  <c r="AG15" i="4"/>
  <c r="AO15" i="4" s="1"/>
  <c r="AU15" i="4" s="1"/>
  <c r="AG31" i="4"/>
  <c r="AO31" i="4" s="1"/>
  <c r="AU31" i="4" s="1"/>
  <c r="AE17" i="4"/>
  <c r="AM17" i="4" s="1"/>
  <c r="AS17" i="4" s="1"/>
  <c r="AE16" i="4"/>
  <c r="AM16" i="4" s="1"/>
  <c r="AS16" i="4" s="1"/>
  <c r="AD22" i="4"/>
  <c r="AL22" i="4" s="1"/>
  <c r="AR22" i="4" s="1"/>
  <c r="AD28" i="4"/>
  <c r="AL28" i="4" s="1"/>
  <c r="AR28" i="4" s="1"/>
  <c r="AC23" i="4"/>
  <c r="AH9" i="4"/>
  <c r="AP9" i="4" s="1"/>
  <c r="AV9" i="4" s="1"/>
  <c r="AH15" i="4"/>
  <c r="AP15" i="4" s="1"/>
  <c r="AV15" i="4" s="1"/>
  <c r="AH10" i="4"/>
  <c r="AP10" i="4" s="1"/>
  <c r="AV10" i="4" s="1"/>
  <c r="AE11" i="4"/>
  <c r="AM11" i="4" s="1"/>
  <c r="AS11" i="4" s="1"/>
  <c r="S28" i="3"/>
  <c r="S25" i="3"/>
  <c r="S22" i="3"/>
  <c r="S19" i="3"/>
  <c r="S17" i="3"/>
  <c r="S15" i="3"/>
  <c r="S29" i="3"/>
  <c r="S12" i="3"/>
  <c r="AW12" i="3" s="1"/>
  <c r="AX12" i="3" s="1"/>
  <c r="S31" i="3"/>
  <c r="S27" i="3"/>
  <c r="S26" i="3"/>
  <c r="S21" i="3"/>
  <c r="AW21" i="3" s="1"/>
  <c r="AX21" i="3" s="1"/>
  <c r="S20" i="3"/>
  <c r="S7" i="3"/>
  <c r="S30" i="3"/>
  <c r="S24" i="3"/>
  <c r="AW24" i="3" s="1"/>
  <c r="AX24" i="3" s="1"/>
  <c r="S23" i="3"/>
  <c r="S11" i="3"/>
  <c r="S13" i="3"/>
  <c r="S10" i="3"/>
  <c r="S9" i="3"/>
  <c r="AW9" i="3" s="1"/>
  <c r="AX9" i="3" s="1"/>
  <c r="S16" i="3"/>
  <c r="S14" i="3"/>
  <c r="S6" i="3"/>
  <c r="S5" i="3"/>
  <c r="S18" i="3"/>
  <c r="S8" i="3"/>
  <c r="V31" i="3"/>
  <c r="AF31" i="3" s="1"/>
  <c r="AN31" i="3" s="1"/>
  <c r="AT31" i="3" s="1"/>
  <c r="V27" i="3"/>
  <c r="AF27" i="3" s="1"/>
  <c r="AN27" i="3" s="1"/>
  <c r="AT27" i="3" s="1"/>
  <c r="V24" i="3"/>
  <c r="V21" i="3"/>
  <c r="V14" i="3"/>
  <c r="V28" i="3"/>
  <c r="AF28" i="3" s="1"/>
  <c r="AN28" i="3" s="1"/>
  <c r="AT28" i="3" s="1"/>
  <c r="V25" i="3"/>
  <c r="V22" i="3"/>
  <c r="V19" i="3"/>
  <c r="V17" i="3"/>
  <c r="AF17" i="3" s="1"/>
  <c r="V15" i="3"/>
  <c r="AE15" i="3" s="1"/>
  <c r="AM15" i="3" s="1"/>
  <c r="AS15" i="3" s="1"/>
  <c r="V11" i="3"/>
  <c r="AF11" i="3" s="1"/>
  <c r="AN11" i="3" s="1"/>
  <c r="AT11" i="3" s="1"/>
  <c r="V30" i="3"/>
  <c r="AF30" i="3" s="1"/>
  <c r="AN30" i="3" s="1"/>
  <c r="AT30" i="3" s="1"/>
  <c r="V23" i="3"/>
  <c r="AF23" i="3" s="1"/>
  <c r="AN23" i="3" s="1"/>
  <c r="AT23" i="3" s="1"/>
  <c r="V18" i="3"/>
  <c r="AD18" i="3" s="1"/>
  <c r="AL18" i="3" s="1"/>
  <c r="AR18" i="3" s="1"/>
  <c r="V8" i="3"/>
  <c r="V29" i="3"/>
  <c r="AF29" i="3" s="1"/>
  <c r="AN29" i="3" s="1"/>
  <c r="AT29" i="3" s="1"/>
  <c r="V26" i="3"/>
  <c r="V9" i="3"/>
  <c r="V13" i="3"/>
  <c r="V5" i="3"/>
  <c r="V16" i="3"/>
  <c r="AF16" i="3" s="1"/>
  <c r="AN16" i="3" s="1"/>
  <c r="AT16" i="3" s="1"/>
  <c r="V12" i="3"/>
  <c r="V7" i="3"/>
  <c r="V20" i="3"/>
  <c r="AF20" i="3" s="1"/>
  <c r="AN20" i="3" s="1"/>
  <c r="AT20" i="3" s="1"/>
  <c r="V10" i="3"/>
  <c r="V6" i="3"/>
  <c r="AD10" i="1"/>
  <c r="AL10" i="1" s="1"/>
  <c r="AR10" i="1" s="1"/>
  <c r="AC26" i="1"/>
  <c r="AC31" i="1"/>
  <c r="AD11" i="1"/>
  <c r="AL11" i="1" s="1"/>
  <c r="AR11" i="1" s="1"/>
  <c r="AC24" i="1"/>
  <c r="AC16" i="1"/>
  <c r="AC10" i="1"/>
  <c r="AD8" i="1"/>
  <c r="AL8" i="1" s="1"/>
  <c r="AR8" i="1" s="1"/>
  <c r="AD24" i="1"/>
  <c r="AL24" i="1" s="1"/>
  <c r="AR24" i="1" s="1"/>
  <c r="V7" i="1"/>
  <c r="V15" i="1"/>
  <c r="AD15" i="1" s="1"/>
  <c r="AL15" i="1" s="1"/>
  <c r="AR15" i="1" s="1"/>
  <c r="V23" i="1"/>
  <c r="AC23" i="1" s="1"/>
  <c r="V31" i="1"/>
  <c r="AD31" i="1" s="1"/>
  <c r="AL31" i="1" s="1"/>
  <c r="AR31" i="1" s="1"/>
  <c r="V11" i="1"/>
  <c r="AC11" i="1" s="1"/>
  <c r="V8" i="1"/>
  <c r="V16" i="1"/>
  <c r="AD16" i="1" s="1"/>
  <c r="AL16" i="1" s="1"/>
  <c r="AR16" i="1" s="1"/>
  <c r="V24" i="1"/>
  <c r="V5" i="1"/>
  <c r="V12" i="1"/>
  <c r="AC12" i="1" s="1"/>
  <c r="V28" i="1"/>
  <c r="V13" i="1"/>
  <c r="AD13" i="1" s="1"/>
  <c r="AL13" i="1" s="1"/>
  <c r="AR13" i="1" s="1"/>
  <c r="V9" i="1"/>
  <c r="AD9" i="1" s="1"/>
  <c r="AL9" i="1" s="1"/>
  <c r="AR9" i="1" s="1"/>
  <c r="V17" i="1"/>
  <c r="AD17" i="1" s="1"/>
  <c r="AL17" i="1" s="1"/>
  <c r="AR17" i="1" s="1"/>
  <c r="V25" i="1"/>
  <c r="AD25" i="1" s="1"/>
  <c r="AL25" i="1" s="1"/>
  <c r="AR25" i="1" s="1"/>
  <c r="V27" i="1"/>
  <c r="AC27" i="1" s="1"/>
  <c r="V20" i="1"/>
  <c r="AC20" i="1" s="1"/>
  <c r="V29" i="1"/>
  <c r="AD29" i="1" s="1"/>
  <c r="AL29" i="1" s="1"/>
  <c r="AR29" i="1" s="1"/>
  <c r="V10" i="1"/>
  <c r="V18" i="1"/>
  <c r="AD18" i="1" s="1"/>
  <c r="AL18" i="1" s="1"/>
  <c r="AR18" i="1" s="1"/>
  <c r="V26" i="1"/>
  <c r="AD26" i="1" s="1"/>
  <c r="AL26" i="1" s="1"/>
  <c r="AR26" i="1" s="1"/>
  <c r="V6" i="1"/>
  <c r="V14" i="1"/>
  <c r="AD14" i="1" s="1"/>
  <c r="AL14" i="1" s="1"/>
  <c r="AR14" i="1" s="1"/>
  <c r="V22" i="1"/>
  <c r="AD22" i="1" s="1"/>
  <c r="AL22" i="1" s="1"/>
  <c r="AR22" i="1" s="1"/>
  <c r="V30" i="1"/>
  <c r="AC30" i="1" s="1"/>
  <c r="V19" i="1"/>
  <c r="AD19" i="1" s="1"/>
  <c r="AL19" i="1" s="1"/>
  <c r="AR19" i="1" s="1"/>
  <c r="V21" i="1"/>
  <c r="AD21" i="1" s="1"/>
  <c r="AL21" i="1" s="1"/>
  <c r="AR21" i="1" s="1"/>
  <c r="AD27" i="1"/>
  <c r="AL27" i="1" s="1"/>
  <c r="AR27" i="1" s="1"/>
  <c r="AC8" i="1"/>
  <c r="AC17" i="1"/>
  <c r="AC28" i="1"/>
  <c r="AD23" i="1"/>
  <c r="AL23" i="1" s="1"/>
  <c r="AR23" i="1" s="1"/>
  <c r="AD28" i="1"/>
  <c r="AL28" i="1" s="1"/>
  <c r="AR28" i="1" s="1"/>
  <c r="AC18" i="1"/>
  <c r="AJ24" i="5" l="1"/>
  <c r="AK24" i="5"/>
  <c r="AQ24" i="5" s="1"/>
  <c r="AJ30" i="5"/>
  <c r="AK30" i="5"/>
  <c r="AQ30" i="5" s="1"/>
  <c r="AJ19" i="5"/>
  <c r="AK19" i="5"/>
  <c r="AQ19" i="5" s="1"/>
  <c r="AJ27" i="5"/>
  <c r="AK27" i="5"/>
  <c r="AQ27" i="5" s="1"/>
  <c r="AJ31" i="5"/>
  <c r="AK31" i="5"/>
  <c r="AQ31" i="5" s="1"/>
  <c r="AJ23" i="4"/>
  <c r="AK23" i="4"/>
  <c r="AQ23" i="4" s="1"/>
  <c r="AJ17" i="4"/>
  <c r="AK17" i="4"/>
  <c r="AQ17" i="4" s="1"/>
  <c r="AJ30" i="4"/>
  <c r="AK30" i="4"/>
  <c r="AQ30" i="4" s="1"/>
  <c r="AJ27" i="4"/>
  <c r="AK27" i="4"/>
  <c r="AQ27" i="4" s="1"/>
  <c r="AJ15" i="4"/>
  <c r="AK15" i="4"/>
  <c r="AQ15" i="4" s="1"/>
  <c r="AJ28" i="4"/>
  <c r="AK28" i="4"/>
  <c r="AQ28" i="4" s="1"/>
  <c r="AJ19" i="4"/>
  <c r="AK19" i="4"/>
  <c r="AQ19" i="4" s="1"/>
  <c r="AJ31" i="4"/>
  <c r="AK31" i="4"/>
  <c r="AQ31" i="4" s="1"/>
  <c r="AJ16" i="4"/>
  <c r="AK16" i="4"/>
  <c r="AQ16" i="4" s="1"/>
  <c r="AK27" i="1"/>
  <c r="AQ27" i="1" s="1"/>
  <c r="AJ27" i="1"/>
  <c r="AK30" i="1"/>
  <c r="AQ30" i="1" s="1"/>
  <c r="AJ30" i="1"/>
  <c r="AK20" i="1"/>
  <c r="AQ20" i="1" s="1"/>
  <c r="AJ20" i="1"/>
  <c r="AK11" i="1"/>
  <c r="AQ11" i="1" s="1"/>
  <c r="AJ11" i="1"/>
  <c r="AK16" i="1"/>
  <c r="AQ16" i="1" s="1"/>
  <c r="AJ16" i="1"/>
  <c r="AK26" i="1"/>
  <c r="AQ26" i="1" s="1"/>
  <c r="AJ26" i="1"/>
  <c r="AK24" i="1"/>
  <c r="AQ24" i="1" s="1"/>
  <c r="AJ24" i="1"/>
  <c r="AK28" i="1"/>
  <c r="AQ28" i="1" s="1"/>
  <c r="AJ28" i="1"/>
  <c r="AK23" i="1"/>
  <c r="AQ23" i="1" s="1"/>
  <c r="AJ23" i="1"/>
  <c r="AK18" i="1"/>
  <c r="AQ18" i="1" s="1"/>
  <c r="AJ18" i="1"/>
  <c r="AK17" i="1"/>
  <c r="AQ17" i="1" s="1"/>
  <c r="AJ17" i="1"/>
  <c r="AK12" i="1"/>
  <c r="AQ12" i="1" s="1"/>
  <c r="AJ12" i="1"/>
  <c r="AK10" i="1"/>
  <c r="AQ10" i="1" s="1"/>
  <c r="AJ10" i="1"/>
  <c r="AK31" i="1"/>
  <c r="AQ31" i="1" s="1"/>
  <c r="AJ31" i="1"/>
  <c r="AK8" i="1"/>
  <c r="AQ8" i="1" s="1"/>
  <c r="AJ8" i="1"/>
  <c r="AN17" i="3"/>
  <c r="AT17" i="3" s="1"/>
  <c r="AD30" i="3"/>
  <c r="AL30" i="3" s="1"/>
  <c r="AR30" i="3" s="1"/>
  <c r="AE27" i="3"/>
  <c r="AM27" i="3" s="1"/>
  <c r="AS27" i="3" s="1"/>
  <c r="AW8" i="3"/>
  <c r="AX8" i="3" s="1"/>
  <c r="AD14" i="3"/>
  <c r="AL14" i="3" s="1"/>
  <c r="AR14" i="3" s="1"/>
  <c r="AW14" i="3"/>
  <c r="AX14" i="3" s="1"/>
  <c r="AW13" i="3"/>
  <c r="AX13" i="3" s="1"/>
  <c r="AW30" i="3"/>
  <c r="AX30" i="3" s="1"/>
  <c r="AW26" i="3"/>
  <c r="AX26" i="3" s="1"/>
  <c r="AE29" i="3"/>
  <c r="AM29" i="3" s="1"/>
  <c r="AS29" i="3" s="1"/>
  <c r="AW29" i="3"/>
  <c r="AX29" i="3" s="1"/>
  <c r="AW22" i="3"/>
  <c r="AX22" i="3" s="1"/>
  <c r="AW10" i="3"/>
  <c r="AX10" i="3" s="1"/>
  <c r="AF9" i="3"/>
  <c r="AE24" i="3"/>
  <c r="AM24" i="3" s="1"/>
  <c r="AS24" i="3" s="1"/>
  <c r="AW18" i="3"/>
  <c r="AX18" i="3" s="1"/>
  <c r="AW16" i="3"/>
  <c r="AX16" i="3" s="1"/>
  <c r="AW11" i="3"/>
  <c r="AX11" i="3" s="1"/>
  <c r="AW27" i="3"/>
  <c r="AX27" i="3" s="1"/>
  <c r="AW15" i="3"/>
  <c r="AX15" i="3" s="1"/>
  <c r="AW25" i="3"/>
  <c r="AX25" i="3" s="1"/>
  <c r="AW23" i="3"/>
  <c r="AX23" i="3" s="1"/>
  <c r="AW20" i="3"/>
  <c r="AX20" i="3" s="1"/>
  <c r="AE31" i="3"/>
  <c r="AM31" i="3" s="1"/>
  <c r="AS31" i="3" s="1"/>
  <c r="AW31" i="3"/>
  <c r="AX31" i="3" s="1"/>
  <c r="AW17" i="3"/>
  <c r="AX17" i="3" s="1"/>
  <c r="AW28" i="3"/>
  <c r="AX28" i="3" s="1"/>
  <c r="AW19" i="3"/>
  <c r="AX19" i="3" s="1"/>
  <c r="AC23" i="5"/>
  <c r="AE19" i="5"/>
  <c r="AM19" i="5" s="1"/>
  <c r="AS19" i="5" s="1"/>
  <c r="AE11" i="5"/>
  <c r="AM11" i="5" s="1"/>
  <c r="AS11" i="5" s="1"/>
  <c r="AC18" i="5"/>
  <c r="AC20" i="5"/>
  <c r="AD18" i="5"/>
  <c r="AL18" i="5" s="1"/>
  <c r="AR18" i="5" s="1"/>
  <c r="AE12" i="5"/>
  <c r="AM12" i="5" s="1"/>
  <c r="AS12" i="5" s="1"/>
  <c r="AG15" i="5"/>
  <c r="AO15" i="5" s="1"/>
  <c r="AU15" i="5" s="1"/>
  <c r="AH11" i="5"/>
  <c r="AP11" i="5" s="1"/>
  <c r="AV11" i="5" s="1"/>
  <c r="AE23" i="5"/>
  <c r="AM23" i="5" s="1"/>
  <c r="AS23" i="5" s="1"/>
  <c r="AD29" i="5"/>
  <c r="AL29" i="5" s="1"/>
  <c r="AR29" i="5" s="1"/>
  <c r="AH23" i="5"/>
  <c r="AP23" i="5" s="1"/>
  <c r="AV23" i="5" s="1"/>
  <c r="AC29" i="5"/>
  <c r="AC11" i="5"/>
  <c r="AE20" i="5"/>
  <c r="AM20" i="5" s="1"/>
  <c r="AS20" i="5" s="1"/>
  <c r="AH20" i="5"/>
  <c r="AP20" i="5" s="1"/>
  <c r="AV20" i="5" s="1"/>
  <c r="AC14" i="5"/>
  <c r="AG11" i="5"/>
  <c r="AO11" i="5" s="1"/>
  <c r="AU11" i="5" s="1"/>
  <c r="AD11" i="5"/>
  <c r="AL11" i="5" s="1"/>
  <c r="AR11" i="5" s="1"/>
  <c r="AH14" i="5"/>
  <c r="AP14" i="5" s="1"/>
  <c r="AV14" i="5" s="1"/>
  <c r="AH19" i="5"/>
  <c r="AP19" i="5" s="1"/>
  <c r="AV19" i="5" s="1"/>
  <c r="AD14" i="5"/>
  <c r="AL14" i="5" s="1"/>
  <c r="AR14" i="5" s="1"/>
  <c r="AI20" i="5"/>
  <c r="AI19" i="5"/>
  <c r="AG19" i="5"/>
  <c r="AO19" i="5" s="1"/>
  <c r="AU19" i="5" s="1"/>
  <c r="AG20" i="5"/>
  <c r="AO20" i="5" s="1"/>
  <c r="AU20" i="5" s="1"/>
  <c r="AD19" i="5"/>
  <c r="AL19" i="5" s="1"/>
  <c r="AR19" i="5" s="1"/>
  <c r="AI11" i="5"/>
  <c r="AF28" i="5"/>
  <c r="AN28" i="5" s="1"/>
  <c r="AT28" i="5" s="1"/>
  <c r="AH28" i="5"/>
  <c r="AP28" i="5" s="1"/>
  <c r="AV28" i="5" s="1"/>
  <c r="AE28" i="5"/>
  <c r="AM28" i="5" s="1"/>
  <c r="AS28" i="5" s="1"/>
  <c r="AI28" i="5"/>
  <c r="AF17" i="5"/>
  <c r="AN17" i="5" s="1"/>
  <c r="AT17" i="5" s="1"/>
  <c r="AE17" i="5"/>
  <c r="AM17" i="5" s="1"/>
  <c r="AS17" i="5" s="1"/>
  <c r="AH17" i="5"/>
  <c r="AP17" i="5" s="1"/>
  <c r="AV17" i="5" s="1"/>
  <c r="AD13" i="5"/>
  <c r="AL13" i="5" s="1"/>
  <c r="AR13" i="5" s="1"/>
  <c r="AI16" i="5"/>
  <c r="AI9" i="5"/>
  <c r="AD24" i="5"/>
  <c r="AL24" i="5" s="1"/>
  <c r="AR24" i="5" s="1"/>
  <c r="AE13" i="5"/>
  <c r="AM13" i="5" s="1"/>
  <c r="AS13" i="5" s="1"/>
  <c r="AI12" i="5"/>
  <c r="AD31" i="5"/>
  <c r="AL31" i="5" s="1"/>
  <c r="AR31" i="5" s="1"/>
  <c r="AC12" i="5"/>
  <c r="AE31" i="5"/>
  <c r="AM31" i="5" s="1"/>
  <c r="AS31" i="5" s="1"/>
  <c r="AC21" i="5"/>
  <c r="AE21" i="5"/>
  <c r="AM21" i="5" s="1"/>
  <c r="AS21" i="5" s="1"/>
  <c r="AC25" i="5"/>
  <c r="AD26" i="5"/>
  <c r="AL26" i="5" s="1"/>
  <c r="AR26" i="5" s="1"/>
  <c r="AH24" i="5"/>
  <c r="AP24" i="5" s="1"/>
  <c r="AV24" i="5" s="1"/>
  <c r="AI15" i="5"/>
  <c r="AE24" i="5"/>
  <c r="AM24" i="5" s="1"/>
  <c r="AS24" i="5" s="1"/>
  <c r="AH16" i="5"/>
  <c r="AP16" i="5" s="1"/>
  <c r="AV16" i="5" s="1"/>
  <c r="AG8" i="5"/>
  <c r="AO8" i="5" s="1"/>
  <c r="AU8" i="5" s="1"/>
  <c r="AH9" i="5"/>
  <c r="AP9" i="5" s="1"/>
  <c r="AV9" i="5" s="1"/>
  <c r="AC26" i="5"/>
  <c r="AD16" i="5"/>
  <c r="AL16" i="5" s="1"/>
  <c r="AR16" i="5" s="1"/>
  <c r="AG24" i="5"/>
  <c r="AO24" i="5" s="1"/>
  <c r="AU24" i="5" s="1"/>
  <c r="AF29" i="5"/>
  <c r="AN29" i="5" s="1"/>
  <c r="AT29" i="5" s="1"/>
  <c r="AH29" i="5"/>
  <c r="AP29" i="5" s="1"/>
  <c r="AV29" i="5" s="1"/>
  <c r="AE29" i="5"/>
  <c r="AM29" i="5" s="1"/>
  <c r="AS29" i="5" s="1"/>
  <c r="AI29" i="5"/>
  <c r="AF23" i="5"/>
  <c r="AN23" i="5" s="1"/>
  <c r="AT23" i="5" s="1"/>
  <c r="AG23" i="5"/>
  <c r="AO23" i="5" s="1"/>
  <c r="AU23" i="5" s="1"/>
  <c r="AI23" i="5"/>
  <c r="AD20" i="5"/>
  <c r="AL20" i="5" s="1"/>
  <c r="AR20" i="5" s="1"/>
  <c r="AC16" i="5"/>
  <c r="AG9" i="5"/>
  <c r="AO9" i="5" s="1"/>
  <c r="AU9" i="5" s="1"/>
  <c r="AC8" i="5"/>
  <c r="AG25" i="5"/>
  <c r="AO25" i="5" s="1"/>
  <c r="AU25" i="5" s="1"/>
  <c r="AG27" i="5"/>
  <c r="AO27" i="5" s="1"/>
  <c r="AU27" i="5" s="1"/>
  <c r="AG17" i="5"/>
  <c r="AO17" i="5" s="1"/>
  <c r="AU17" i="5" s="1"/>
  <c r="AD27" i="5"/>
  <c r="AL27" i="5" s="1"/>
  <c r="AR27" i="5" s="1"/>
  <c r="AI27" i="5"/>
  <c r="AD17" i="5"/>
  <c r="AL17" i="5" s="1"/>
  <c r="AR17" i="5" s="1"/>
  <c r="AH27" i="5"/>
  <c r="AP27" i="5" s="1"/>
  <c r="AV27" i="5" s="1"/>
  <c r="AE14" i="5"/>
  <c r="AM14" i="5" s="1"/>
  <c r="AS14" i="5" s="1"/>
  <c r="AH10" i="5"/>
  <c r="AP10" i="5" s="1"/>
  <c r="AV10" i="5" s="1"/>
  <c r="AD15" i="5"/>
  <c r="AL15" i="5" s="1"/>
  <c r="AR15" i="5" s="1"/>
  <c r="AC10" i="5"/>
  <c r="AC15" i="5"/>
  <c r="AE22" i="5"/>
  <c r="AM22" i="5" s="1"/>
  <c r="AS22" i="5" s="1"/>
  <c r="AI24" i="5"/>
  <c r="AI14" i="5"/>
  <c r="AH25" i="5"/>
  <c r="AP25" i="5" s="1"/>
  <c r="AV25" i="5" s="1"/>
  <c r="AF18" i="5"/>
  <c r="AN18" i="5" s="1"/>
  <c r="AT18" i="5" s="1"/>
  <c r="AI18" i="5"/>
  <c r="AE18" i="5"/>
  <c r="AM18" i="5" s="1"/>
  <c r="AS18" i="5" s="1"/>
  <c r="AF26" i="5"/>
  <c r="AN26" i="5" s="1"/>
  <c r="AT26" i="5" s="1"/>
  <c r="AH26" i="5"/>
  <c r="AP26" i="5" s="1"/>
  <c r="AV26" i="5" s="1"/>
  <c r="AE26" i="5"/>
  <c r="AM26" i="5" s="1"/>
  <c r="AS26" i="5" s="1"/>
  <c r="AF30" i="5"/>
  <c r="AN30" i="5" s="1"/>
  <c r="AT30" i="5" s="1"/>
  <c r="AH30" i="5"/>
  <c r="AP30" i="5" s="1"/>
  <c r="AV30" i="5" s="1"/>
  <c r="AI30" i="5"/>
  <c r="AF21" i="5"/>
  <c r="AN21" i="5" s="1"/>
  <c r="AT21" i="5" s="1"/>
  <c r="AH21" i="5"/>
  <c r="AP21" i="5" s="1"/>
  <c r="AV21" i="5" s="1"/>
  <c r="AI22" i="5"/>
  <c r="AE8" i="5"/>
  <c r="AM8" i="5" s="1"/>
  <c r="AS8" i="5" s="1"/>
  <c r="AE10" i="5"/>
  <c r="AM10" i="5" s="1"/>
  <c r="AS10" i="5" s="1"/>
  <c r="AC17" i="5"/>
  <c r="AI17" i="5"/>
  <c r="AD25" i="5"/>
  <c r="AL25" i="5" s="1"/>
  <c r="AR25" i="5" s="1"/>
  <c r="AG18" i="5"/>
  <c r="AO18" i="5" s="1"/>
  <c r="AU18" i="5" s="1"/>
  <c r="AD8" i="5"/>
  <c r="AL8" i="5" s="1"/>
  <c r="AR8" i="5" s="1"/>
  <c r="AD22" i="5"/>
  <c r="AL22" i="5" s="1"/>
  <c r="AR22" i="5" s="1"/>
  <c r="AI10" i="5"/>
  <c r="AG22" i="5"/>
  <c r="AO22" i="5" s="1"/>
  <c r="AU22" i="5" s="1"/>
  <c r="AE30" i="5"/>
  <c r="AM30" i="5" s="1"/>
  <c r="AS30" i="5" s="1"/>
  <c r="AE9" i="5"/>
  <c r="AM9" i="5" s="1"/>
  <c r="AS9" i="5" s="1"/>
  <c r="AG12" i="5"/>
  <c r="AO12" i="5" s="1"/>
  <c r="AU12" i="5" s="1"/>
  <c r="AF13" i="5"/>
  <c r="AN13" i="5" s="1"/>
  <c r="AT13" i="5" s="1"/>
  <c r="AG13" i="5"/>
  <c r="AO13" i="5" s="1"/>
  <c r="AU13" i="5" s="1"/>
  <c r="AF27" i="5"/>
  <c r="AN27" i="5" s="1"/>
  <c r="AT27" i="5" s="1"/>
  <c r="AE27" i="5"/>
  <c r="AM27" i="5" s="1"/>
  <c r="AS27" i="5" s="1"/>
  <c r="AF31" i="5"/>
  <c r="AN31" i="5" s="1"/>
  <c r="AT31" i="5" s="1"/>
  <c r="AI31" i="5"/>
  <c r="AH31" i="5"/>
  <c r="AP31" i="5" s="1"/>
  <c r="AV31" i="5" s="1"/>
  <c r="AC22" i="5"/>
  <c r="AC9" i="5"/>
  <c r="AC28" i="5"/>
  <c r="AD12" i="5"/>
  <c r="AL12" i="5" s="1"/>
  <c r="AR12" i="5" s="1"/>
  <c r="AG21" i="5"/>
  <c r="AO21" i="5" s="1"/>
  <c r="AU21" i="5" s="1"/>
  <c r="AI21" i="5"/>
  <c r="AE16" i="5"/>
  <c r="AM16" i="5" s="1"/>
  <c r="AS16" i="5" s="1"/>
  <c r="AG28" i="5"/>
  <c r="AO28" i="5" s="1"/>
  <c r="AU28" i="5" s="1"/>
  <c r="AH12" i="5"/>
  <c r="AP12" i="5" s="1"/>
  <c r="AV12" i="5" s="1"/>
  <c r="AD30" i="5"/>
  <c r="AL30" i="5" s="1"/>
  <c r="AR30" i="5" s="1"/>
  <c r="AC13" i="5"/>
  <c r="AG10" i="5"/>
  <c r="AO10" i="5" s="1"/>
  <c r="AU10" i="5" s="1"/>
  <c r="AD9" i="5"/>
  <c r="AL9" i="5" s="1"/>
  <c r="AR9" i="5" s="1"/>
  <c r="AG16" i="5"/>
  <c r="AO16" i="5" s="1"/>
  <c r="AU16" i="5" s="1"/>
  <c r="AI26" i="5"/>
  <c r="AH22" i="5"/>
  <c r="AP22" i="5" s="1"/>
  <c r="AV22" i="5" s="1"/>
  <c r="AC24" i="4"/>
  <c r="AI10" i="4"/>
  <c r="AC14" i="4"/>
  <c r="AG24" i="4"/>
  <c r="AO24" i="4" s="1"/>
  <c r="AU24" i="4" s="1"/>
  <c r="AG26" i="4"/>
  <c r="AO26" i="4" s="1"/>
  <c r="AU26" i="4" s="1"/>
  <c r="AI21" i="4"/>
  <c r="AE13" i="4"/>
  <c r="AM13" i="4" s="1"/>
  <c r="AS13" i="4" s="1"/>
  <c r="AI24" i="4"/>
  <c r="AE24" i="4"/>
  <c r="AM24" i="4" s="1"/>
  <c r="AS24" i="4" s="1"/>
  <c r="AH21" i="4"/>
  <c r="AP21" i="4" s="1"/>
  <c r="AV21" i="4" s="1"/>
  <c r="AI26" i="4"/>
  <c r="AC26" i="4"/>
  <c r="AD24" i="4"/>
  <c r="AL24" i="4" s="1"/>
  <c r="AR24" i="4" s="1"/>
  <c r="AE14" i="4"/>
  <c r="AM14" i="4" s="1"/>
  <c r="AS14" i="4" s="1"/>
  <c r="AE21" i="4"/>
  <c r="AM21" i="4" s="1"/>
  <c r="AS21" i="4" s="1"/>
  <c r="AD21" i="4"/>
  <c r="AL21" i="4" s="1"/>
  <c r="AR21" i="4" s="1"/>
  <c r="AG14" i="4"/>
  <c r="AO14" i="4" s="1"/>
  <c r="AU14" i="4" s="1"/>
  <c r="AC21" i="4"/>
  <c r="AE19" i="4"/>
  <c r="AM19" i="4" s="1"/>
  <c r="AS19" i="4" s="1"/>
  <c r="AC10" i="4"/>
  <c r="AC22" i="4"/>
  <c r="AD27" i="4"/>
  <c r="AL27" i="4" s="1"/>
  <c r="AR27" i="4" s="1"/>
  <c r="AE25" i="4"/>
  <c r="AM25" i="4" s="1"/>
  <c r="AS25" i="4" s="1"/>
  <c r="AE27" i="4"/>
  <c r="AM27" i="4" s="1"/>
  <c r="AS27" i="4" s="1"/>
  <c r="AG19" i="4"/>
  <c r="AO19" i="4" s="1"/>
  <c r="AU19" i="4" s="1"/>
  <c r="AC25" i="4"/>
  <c r="AC13" i="4"/>
  <c r="AD13" i="4"/>
  <c r="AL13" i="4" s="1"/>
  <c r="AR13" i="4" s="1"/>
  <c r="AH19" i="4"/>
  <c r="AP19" i="4" s="1"/>
  <c r="AV19" i="4" s="1"/>
  <c r="AI13" i="4"/>
  <c r="AG25" i="4"/>
  <c r="AO25" i="4" s="1"/>
  <c r="AU25" i="4" s="1"/>
  <c r="AE15" i="4"/>
  <c r="AM15" i="4" s="1"/>
  <c r="AS15" i="4" s="1"/>
  <c r="AD19" i="4"/>
  <c r="AL19" i="4" s="1"/>
  <c r="AR19" i="4" s="1"/>
  <c r="AG22" i="4"/>
  <c r="AO22" i="4" s="1"/>
  <c r="AU22" i="4" s="1"/>
  <c r="AI15" i="4"/>
  <c r="AF12" i="4"/>
  <c r="AN12" i="4" s="1"/>
  <c r="AT12" i="4" s="1"/>
  <c r="AI12" i="4"/>
  <c r="AI23" i="4"/>
  <c r="AC20" i="4"/>
  <c r="AE18" i="4"/>
  <c r="AM18" i="4" s="1"/>
  <c r="AS18" i="4" s="1"/>
  <c r="AE20" i="4"/>
  <c r="AM20" i="4" s="1"/>
  <c r="AS20" i="4" s="1"/>
  <c r="AD20" i="4"/>
  <c r="AL20" i="4" s="1"/>
  <c r="AR20" i="4" s="1"/>
  <c r="AF9" i="4"/>
  <c r="AN9" i="4" s="1"/>
  <c r="AT9" i="4" s="1"/>
  <c r="AD9" i="4"/>
  <c r="AL9" i="4" s="1"/>
  <c r="AR9" i="4" s="1"/>
  <c r="AG9" i="4"/>
  <c r="AO9" i="4" s="1"/>
  <c r="AU9" i="4" s="1"/>
  <c r="AE9" i="4"/>
  <c r="AM9" i="4" s="1"/>
  <c r="AS9" i="4" s="1"/>
  <c r="AF26" i="4"/>
  <c r="AN26" i="4" s="1"/>
  <c r="AT26" i="4" s="1"/>
  <c r="AH26" i="4"/>
  <c r="AP26" i="4" s="1"/>
  <c r="AV26" i="4" s="1"/>
  <c r="AF30" i="4"/>
  <c r="AN30" i="4" s="1"/>
  <c r="AT30" i="4" s="1"/>
  <c r="AI30" i="4"/>
  <c r="AH30" i="4"/>
  <c r="AP30" i="4" s="1"/>
  <c r="AV30" i="4" s="1"/>
  <c r="AG13" i="4"/>
  <c r="AO13" i="4" s="1"/>
  <c r="AU13" i="4" s="1"/>
  <c r="AH23" i="4"/>
  <c r="AP23" i="4" s="1"/>
  <c r="AV23" i="4" s="1"/>
  <c r="AD18" i="4"/>
  <c r="AL18" i="4" s="1"/>
  <c r="AR18" i="4" s="1"/>
  <c r="AE29" i="4"/>
  <c r="AM29" i="4" s="1"/>
  <c r="AS29" i="4" s="1"/>
  <c r="AH13" i="4"/>
  <c r="AP13" i="4" s="1"/>
  <c r="AV13" i="4" s="1"/>
  <c r="AC29" i="4"/>
  <c r="AH12" i="4"/>
  <c r="AP12" i="4" s="1"/>
  <c r="AV12" i="4" s="1"/>
  <c r="AE12" i="4"/>
  <c r="AM12" i="4" s="1"/>
  <c r="AS12" i="4" s="1"/>
  <c r="AD23" i="4"/>
  <c r="AL23" i="4" s="1"/>
  <c r="AR23" i="4" s="1"/>
  <c r="AI29" i="4"/>
  <c r="AD29" i="4"/>
  <c r="AL29" i="4" s="1"/>
  <c r="AR29" i="4" s="1"/>
  <c r="AF10" i="4"/>
  <c r="AN10" i="4" s="1"/>
  <c r="AT10" i="4" s="1"/>
  <c r="AE10" i="4"/>
  <c r="AM10" i="4" s="1"/>
  <c r="AS10" i="4" s="1"/>
  <c r="AF19" i="4"/>
  <c r="AN19" i="4" s="1"/>
  <c r="AT19" i="4" s="1"/>
  <c r="AI19" i="4"/>
  <c r="AF27" i="4"/>
  <c r="AN27" i="4" s="1"/>
  <c r="AT27" i="4" s="1"/>
  <c r="AH27" i="4"/>
  <c r="AP27" i="4" s="1"/>
  <c r="AV27" i="4" s="1"/>
  <c r="AI27" i="4"/>
  <c r="AF31" i="4"/>
  <c r="AN31" i="4" s="1"/>
  <c r="AT31" i="4" s="1"/>
  <c r="AI31" i="4"/>
  <c r="AH31" i="4"/>
  <c r="AP31" i="4" s="1"/>
  <c r="AV31" i="4" s="1"/>
  <c r="AF25" i="4"/>
  <c r="AN25" i="4" s="1"/>
  <c r="AT25" i="4" s="1"/>
  <c r="AH25" i="4"/>
  <c r="AP25" i="4" s="1"/>
  <c r="AV25" i="4" s="1"/>
  <c r="AG20" i="4"/>
  <c r="AO20" i="4" s="1"/>
  <c r="AU20" i="4" s="1"/>
  <c r="AC9" i="4"/>
  <c r="AE23" i="4"/>
  <c r="AM23" i="4" s="1"/>
  <c r="AS23" i="4" s="1"/>
  <c r="AD12" i="4"/>
  <c r="AL12" i="4" s="1"/>
  <c r="AR12" i="4" s="1"/>
  <c r="AH24" i="4"/>
  <c r="AP24" i="4" s="1"/>
  <c r="AV24" i="4" s="1"/>
  <c r="AI20" i="4"/>
  <c r="AG18" i="4"/>
  <c r="AO18" i="4" s="1"/>
  <c r="AU18" i="4" s="1"/>
  <c r="AH20" i="4"/>
  <c r="AP20" i="4" s="1"/>
  <c r="AV20" i="4" s="1"/>
  <c r="AH29" i="4"/>
  <c r="AP29" i="4" s="1"/>
  <c r="AV29" i="4" s="1"/>
  <c r="AC18" i="4"/>
  <c r="AC12" i="4"/>
  <c r="AD26" i="4"/>
  <c r="AL26" i="4" s="1"/>
  <c r="AR26" i="4" s="1"/>
  <c r="AF11" i="4"/>
  <c r="AN11" i="4" s="1"/>
  <c r="AT11" i="4" s="1"/>
  <c r="AG11" i="4"/>
  <c r="AO11" i="4" s="1"/>
  <c r="AU11" i="4" s="1"/>
  <c r="AF8" i="4"/>
  <c r="AN8" i="4" s="1"/>
  <c r="AT8" i="4" s="1"/>
  <c r="AH8" i="4"/>
  <c r="AP8" i="4" s="1"/>
  <c r="AV8" i="4" s="1"/>
  <c r="AE8" i="4"/>
  <c r="AM8" i="4" s="1"/>
  <c r="AS8" i="4" s="1"/>
  <c r="AI8" i="4"/>
  <c r="AC8" i="4"/>
  <c r="AG8" i="4"/>
  <c r="AO8" i="4" s="1"/>
  <c r="AU8" i="4" s="1"/>
  <c r="AD8" i="4"/>
  <c r="AL8" i="4" s="1"/>
  <c r="AR8" i="4" s="1"/>
  <c r="AF28" i="4"/>
  <c r="AN28" i="4" s="1"/>
  <c r="AT28" i="4" s="1"/>
  <c r="AH28" i="4"/>
  <c r="AP28" i="4" s="1"/>
  <c r="AV28" i="4" s="1"/>
  <c r="AI28" i="4"/>
  <c r="AF17" i="4"/>
  <c r="AN17" i="4" s="1"/>
  <c r="AT17" i="4" s="1"/>
  <c r="AD17" i="4"/>
  <c r="AL17" i="4" s="1"/>
  <c r="AR17" i="4" s="1"/>
  <c r="AH17" i="4"/>
  <c r="AP17" i="4" s="1"/>
  <c r="AV17" i="4" s="1"/>
  <c r="AF16" i="4"/>
  <c r="AN16" i="4" s="1"/>
  <c r="AT16" i="4" s="1"/>
  <c r="AH16" i="4"/>
  <c r="AP16" i="4" s="1"/>
  <c r="AV16" i="4" s="1"/>
  <c r="AG29" i="4"/>
  <c r="AO29" i="4" s="1"/>
  <c r="AU29" i="4" s="1"/>
  <c r="AD25" i="4"/>
  <c r="AL25" i="4" s="1"/>
  <c r="AR25" i="4" s="1"/>
  <c r="AC11" i="4"/>
  <c r="AG12" i="4"/>
  <c r="AO12" i="4" s="1"/>
  <c r="AU12" i="4" s="1"/>
  <c r="AH22" i="4"/>
  <c r="AP22" i="4" s="1"/>
  <c r="AV22" i="4" s="1"/>
  <c r="AI14" i="4"/>
  <c r="AG10" i="4"/>
  <c r="AO10" i="4" s="1"/>
  <c r="AU10" i="4" s="1"/>
  <c r="AD9" i="3"/>
  <c r="AE22" i="3"/>
  <c r="AM22" i="3" s="1"/>
  <c r="AS22" i="3" s="1"/>
  <c r="AD11" i="3"/>
  <c r="AL11" i="3" s="1"/>
  <c r="AR11" i="3" s="1"/>
  <c r="AF26" i="3"/>
  <c r="AN26" i="3" s="1"/>
  <c r="AT26" i="3" s="1"/>
  <c r="AF14" i="3"/>
  <c r="AN14" i="3" s="1"/>
  <c r="AT14" i="3" s="1"/>
  <c r="AD12" i="3"/>
  <c r="AL12" i="3" s="1"/>
  <c r="AR12" i="3" s="1"/>
  <c r="AF10" i="3"/>
  <c r="AN10" i="3" s="1"/>
  <c r="AT10" i="3" s="1"/>
  <c r="AG13" i="3"/>
  <c r="AG26" i="3"/>
  <c r="AO26" i="3" s="1"/>
  <c r="AU26" i="3" s="1"/>
  <c r="AG24" i="3"/>
  <c r="AO24" i="3" s="1"/>
  <c r="AU24" i="3" s="1"/>
  <c r="AG18" i="3"/>
  <c r="AO18" i="3" s="1"/>
  <c r="AU18" i="3" s="1"/>
  <c r="AD27" i="3"/>
  <c r="AL27" i="3" s="1"/>
  <c r="AR27" i="3" s="1"/>
  <c r="AE13" i="3"/>
  <c r="AG22" i="3"/>
  <c r="AO22" i="3" s="1"/>
  <c r="AU22" i="3" s="1"/>
  <c r="AG9" i="3"/>
  <c r="AI19" i="3"/>
  <c r="AC19" i="3"/>
  <c r="AD19" i="3"/>
  <c r="AL19" i="3" s="1"/>
  <c r="AR19" i="3" s="1"/>
  <c r="AH19" i="3"/>
  <c r="AP19" i="3" s="1"/>
  <c r="AV19" i="3" s="1"/>
  <c r="AG23" i="3"/>
  <c r="AO23" i="3" s="1"/>
  <c r="AU23" i="3" s="1"/>
  <c r="AC10" i="3"/>
  <c r="AH10" i="3"/>
  <c r="AP10" i="3" s="1"/>
  <c r="AV10" i="3" s="1"/>
  <c r="AI10" i="3"/>
  <c r="AG10" i="3"/>
  <c r="AO10" i="3" s="1"/>
  <c r="AU10" i="3" s="1"/>
  <c r="AC21" i="3"/>
  <c r="AI21" i="3"/>
  <c r="AD21" i="3"/>
  <c r="AH21" i="3"/>
  <c r="AI25" i="3"/>
  <c r="AC25" i="3"/>
  <c r="AH25" i="3"/>
  <c r="AD25" i="3"/>
  <c r="AD26" i="3"/>
  <c r="AL26" i="3" s="1"/>
  <c r="AR26" i="3" s="1"/>
  <c r="AC24" i="3"/>
  <c r="AI24" i="3"/>
  <c r="AH24" i="3"/>
  <c r="AP24" i="3" s="1"/>
  <c r="AV24" i="3" s="1"/>
  <c r="AC12" i="3"/>
  <c r="AH12" i="3"/>
  <c r="AP12" i="3" s="1"/>
  <c r="AV12" i="3" s="1"/>
  <c r="AI12" i="3"/>
  <c r="AG12" i="3"/>
  <c r="AO12" i="3" s="1"/>
  <c r="AU12" i="3" s="1"/>
  <c r="AD24" i="3"/>
  <c r="AL24" i="3" s="1"/>
  <c r="AR24" i="3" s="1"/>
  <c r="AE10" i="3"/>
  <c r="AM10" i="3" s="1"/>
  <c r="AS10" i="3" s="1"/>
  <c r="AF19" i="3"/>
  <c r="AN19" i="3" s="1"/>
  <c r="AT19" i="3" s="1"/>
  <c r="AD28" i="3"/>
  <c r="AL28" i="3" s="1"/>
  <c r="AR28" i="3" s="1"/>
  <c r="AG19" i="3"/>
  <c r="AO19" i="3" s="1"/>
  <c r="AU19" i="3" s="1"/>
  <c r="AG8" i="3"/>
  <c r="AO8" i="3" s="1"/>
  <c r="AU8" i="3" s="1"/>
  <c r="AC8" i="3"/>
  <c r="AI8" i="3"/>
  <c r="AD8" i="3"/>
  <c r="AL8" i="3" s="1"/>
  <c r="AR8" i="3" s="1"/>
  <c r="AH8" i="3"/>
  <c r="AP8" i="3" s="1"/>
  <c r="AV8" i="3" s="1"/>
  <c r="AC14" i="3"/>
  <c r="AI14" i="3"/>
  <c r="AG14" i="3"/>
  <c r="AO14" i="3" s="1"/>
  <c r="AU14" i="3" s="1"/>
  <c r="AH14" i="3"/>
  <c r="AP14" i="3" s="1"/>
  <c r="AV14" i="3" s="1"/>
  <c r="AC13" i="3"/>
  <c r="AH13" i="3"/>
  <c r="AI13" i="3"/>
  <c r="AC30" i="3"/>
  <c r="AI30" i="3"/>
  <c r="AH30" i="3"/>
  <c r="AP30" i="3" s="1"/>
  <c r="AV30" i="3" s="1"/>
  <c r="AC26" i="3"/>
  <c r="AH26" i="3"/>
  <c r="AP26" i="3" s="1"/>
  <c r="AV26" i="3" s="1"/>
  <c r="AI26" i="3"/>
  <c r="AC29" i="3"/>
  <c r="AH29" i="3"/>
  <c r="AP29" i="3" s="1"/>
  <c r="AV29" i="3" s="1"/>
  <c r="AI29" i="3"/>
  <c r="AI22" i="3"/>
  <c r="AC22" i="3"/>
  <c r="AH22" i="3"/>
  <c r="AP22" i="3" s="1"/>
  <c r="AV22" i="3" s="1"/>
  <c r="AD22" i="3"/>
  <c r="AL22" i="3" s="1"/>
  <c r="AR22" i="3" s="1"/>
  <c r="AE17" i="3"/>
  <c r="AD10" i="3"/>
  <c r="AL10" i="3" s="1"/>
  <c r="AR10" i="3" s="1"/>
  <c r="AG20" i="3"/>
  <c r="AO20" i="3" s="1"/>
  <c r="AU20" i="3" s="1"/>
  <c r="AE21" i="3"/>
  <c r="AG30" i="3"/>
  <c r="AO30" i="3" s="1"/>
  <c r="AU30" i="3" s="1"/>
  <c r="AE20" i="3"/>
  <c r="AM20" i="3" s="1"/>
  <c r="AS20" i="3" s="1"/>
  <c r="AD29" i="3"/>
  <c r="AL29" i="3" s="1"/>
  <c r="AR29" i="3" s="1"/>
  <c r="AD31" i="3"/>
  <c r="AL31" i="3" s="1"/>
  <c r="AR31" i="3" s="1"/>
  <c r="AG21" i="3"/>
  <c r="AE30" i="3"/>
  <c r="AM30" i="3" s="1"/>
  <c r="AS30" i="3" s="1"/>
  <c r="AE28" i="3"/>
  <c r="AM28" i="3" s="1"/>
  <c r="AS28" i="3" s="1"/>
  <c r="AF13" i="3"/>
  <c r="AF8" i="3"/>
  <c r="AN8" i="3" s="1"/>
  <c r="AT8" i="3" s="1"/>
  <c r="AF22" i="3"/>
  <c r="AN22" i="3" s="1"/>
  <c r="AT22" i="3" s="1"/>
  <c r="AF21" i="3"/>
  <c r="AD23" i="3"/>
  <c r="AL23" i="3" s="1"/>
  <c r="AR23" i="3" s="1"/>
  <c r="AE19" i="3"/>
  <c r="AM19" i="3" s="1"/>
  <c r="AS19" i="3" s="1"/>
  <c r="AE26" i="3"/>
  <c r="AM26" i="3" s="1"/>
  <c r="AS26" i="3" s="1"/>
  <c r="AC18" i="3"/>
  <c r="AH18" i="3"/>
  <c r="AP18" i="3" s="1"/>
  <c r="AV18" i="3" s="1"/>
  <c r="AI18" i="3"/>
  <c r="AC16" i="3"/>
  <c r="AH16" i="3"/>
  <c r="AP16" i="3" s="1"/>
  <c r="AV16" i="3" s="1"/>
  <c r="AI16" i="3"/>
  <c r="AI11" i="3"/>
  <c r="AG11" i="3"/>
  <c r="AO11" i="3" s="1"/>
  <c r="AU11" i="3" s="1"/>
  <c r="AC11" i="3"/>
  <c r="AH11" i="3"/>
  <c r="AP11" i="3" s="1"/>
  <c r="AV11" i="3" s="1"/>
  <c r="AE11" i="3"/>
  <c r="AM11" i="3" s="1"/>
  <c r="AS11" i="3" s="1"/>
  <c r="AC27" i="3"/>
  <c r="AI27" i="3"/>
  <c r="AG27" i="3"/>
  <c r="AO27" i="3" s="1"/>
  <c r="AU27" i="3" s="1"/>
  <c r="AH27" i="3"/>
  <c r="AP27" i="3" s="1"/>
  <c r="AV27" i="3" s="1"/>
  <c r="AI15" i="3"/>
  <c r="AC15" i="3"/>
  <c r="AH15" i="3"/>
  <c r="AP15" i="3" s="1"/>
  <c r="AV15" i="3" s="1"/>
  <c r="AD15" i="3"/>
  <c r="AL15" i="3" s="1"/>
  <c r="AR15" i="3" s="1"/>
  <c r="AE18" i="3"/>
  <c r="AM18" i="3" s="1"/>
  <c r="AS18" i="3" s="1"/>
  <c r="AF12" i="3"/>
  <c r="AN12" i="3" s="1"/>
  <c r="AT12" i="3" s="1"/>
  <c r="AF18" i="3"/>
  <c r="AN18" i="3" s="1"/>
  <c r="AT18" i="3" s="1"/>
  <c r="AF15" i="3"/>
  <c r="AN15" i="3" s="1"/>
  <c r="AT15" i="3" s="1"/>
  <c r="AF25" i="3"/>
  <c r="AF24" i="3"/>
  <c r="AN24" i="3" s="1"/>
  <c r="AT24" i="3" s="1"/>
  <c r="AD13" i="3"/>
  <c r="AG29" i="3"/>
  <c r="AO29" i="3" s="1"/>
  <c r="AU29" i="3" s="1"/>
  <c r="AE16" i="3"/>
  <c r="AM16" i="3" s="1"/>
  <c r="AS16" i="3" s="1"/>
  <c r="AC9" i="3"/>
  <c r="AI9" i="3"/>
  <c r="O37" i="3" s="1"/>
  <c r="AH9" i="3"/>
  <c r="AE9" i="3"/>
  <c r="AC23" i="3"/>
  <c r="AI23" i="3"/>
  <c r="AH23" i="3"/>
  <c r="AP23" i="3" s="1"/>
  <c r="AV23" i="3" s="1"/>
  <c r="AC20" i="3"/>
  <c r="AH20" i="3"/>
  <c r="AP20" i="3" s="1"/>
  <c r="AV20" i="3" s="1"/>
  <c r="AI20" i="3"/>
  <c r="AC31" i="3"/>
  <c r="AI31" i="3"/>
  <c r="AG31" i="3"/>
  <c r="AO31" i="3" s="1"/>
  <c r="AU31" i="3" s="1"/>
  <c r="AH31" i="3"/>
  <c r="AP31" i="3" s="1"/>
  <c r="AV31" i="3" s="1"/>
  <c r="AI17" i="3"/>
  <c r="AC17" i="3"/>
  <c r="AD17" i="3"/>
  <c r="AG17" i="3"/>
  <c r="AH17" i="3"/>
  <c r="AI28" i="3"/>
  <c r="AC28" i="3"/>
  <c r="AG28" i="3"/>
  <c r="AO28" i="3" s="1"/>
  <c r="AU28" i="3" s="1"/>
  <c r="AH28" i="3"/>
  <c r="AP28" i="3" s="1"/>
  <c r="AV28" i="3" s="1"/>
  <c r="AD20" i="3"/>
  <c r="AL20" i="3" s="1"/>
  <c r="AR20" i="3" s="1"/>
  <c r="AE8" i="3"/>
  <c r="AM8" i="3" s="1"/>
  <c r="AS8" i="3" s="1"/>
  <c r="AE23" i="3"/>
  <c r="AM23" i="3" s="1"/>
  <c r="AS23" i="3" s="1"/>
  <c r="AE12" i="3"/>
  <c r="AM12" i="3" s="1"/>
  <c r="AS12" i="3" s="1"/>
  <c r="AE25" i="3"/>
  <c r="AG25" i="3"/>
  <c r="AE14" i="3"/>
  <c r="AM14" i="3" s="1"/>
  <c r="AS14" i="3" s="1"/>
  <c r="AD16" i="3"/>
  <c r="AL16" i="3" s="1"/>
  <c r="AR16" i="3" s="1"/>
  <c r="AG16" i="3"/>
  <c r="AO16" i="3" s="1"/>
  <c r="AU16" i="3" s="1"/>
  <c r="AG15" i="3"/>
  <c r="AO15" i="3" s="1"/>
  <c r="AU15" i="3" s="1"/>
  <c r="AC9" i="1"/>
  <c r="AC19" i="1"/>
  <c r="AC22" i="1"/>
  <c r="AC29" i="1"/>
  <c r="AD12" i="1"/>
  <c r="AL12" i="1" s="1"/>
  <c r="AR12" i="1" s="1"/>
  <c r="AC13" i="1"/>
  <c r="AC21" i="1"/>
  <c r="AC14" i="1"/>
  <c r="AC25" i="1"/>
  <c r="AD30" i="1"/>
  <c r="AL30" i="1" s="1"/>
  <c r="AR30" i="1" s="1"/>
  <c r="AD20" i="1"/>
  <c r="AL20" i="1" s="1"/>
  <c r="AR20" i="1" s="1"/>
  <c r="AC15" i="1"/>
  <c r="AJ9" i="5" l="1"/>
  <c r="AK9" i="5"/>
  <c r="AQ9" i="5" s="1"/>
  <c r="AJ16" i="5"/>
  <c r="AK16" i="5"/>
  <c r="AQ16" i="5" s="1"/>
  <c r="AJ11" i="5"/>
  <c r="AK11" i="5"/>
  <c r="AQ11" i="5" s="1"/>
  <c r="AJ22" i="5"/>
  <c r="AK22" i="5"/>
  <c r="AQ22" i="5" s="1"/>
  <c r="AJ21" i="5"/>
  <c r="AK21" i="5"/>
  <c r="AQ21" i="5" s="1"/>
  <c r="AJ14" i="5"/>
  <c r="AK14" i="5"/>
  <c r="AQ14" i="5" s="1"/>
  <c r="AJ29" i="5"/>
  <c r="AK29" i="5"/>
  <c r="AQ29" i="5" s="1"/>
  <c r="AJ20" i="5"/>
  <c r="AK20" i="5"/>
  <c r="AQ20" i="5" s="1"/>
  <c r="AJ23" i="5"/>
  <c r="AK23" i="5"/>
  <c r="AQ23" i="5" s="1"/>
  <c r="AJ15" i="5"/>
  <c r="AK15" i="5"/>
  <c r="AQ15" i="5" s="1"/>
  <c r="AJ18" i="5"/>
  <c r="AK18" i="5"/>
  <c r="AQ18" i="5" s="1"/>
  <c r="AJ13" i="5"/>
  <c r="AK13" i="5"/>
  <c r="AQ13" i="5" s="1"/>
  <c r="AJ28" i="5"/>
  <c r="AK28" i="5"/>
  <c r="AQ28" i="5" s="1"/>
  <c r="AJ17" i="5"/>
  <c r="AK17" i="5"/>
  <c r="AQ17" i="5" s="1"/>
  <c r="AJ10" i="5"/>
  <c r="AK10" i="5"/>
  <c r="AQ10" i="5" s="1"/>
  <c r="AJ26" i="5"/>
  <c r="AK26" i="5"/>
  <c r="AQ26" i="5" s="1"/>
  <c r="AJ25" i="5"/>
  <c r="AK25" i="5"/>
  <c r="AQ25" i="5" s="1"/>
  <c r="AJ12" i="5"/>
  <c r="AK12" i="5"/>
  <c r="AQ12" i="5" s="1"/>
  <c r="AJ8" i="5"/>
  <c r="AK8" i="5"/>
  <c r="AQ8" i="5" s="1"/>
  <c r="AJ12" i="4"/>
  <c r="AK12" i="4"/>
  <c r="AQ12" i="4" s="1"/>
  <c r="AJ10" i="4"/>
  <c r="AK10" i="4"/>
  <c r="AQ10" i="4" s="1"/>
  <c r="AJ26" i="4"/>
  <c r="AK26" i="4"/>
  <c r="AQ26" i="4" s="1"/>
  <c r="AJ20" i="4"/>
  <c r="AK20" i="4"/>
  <c r="AQ20" i="4" s="1"/>
  <c r="AJ13" i="4"/>
  <c r="AK13" i="4"/>
  <c r="AQ13" i="4" s="1"/>
  <c r="AJ14" i="4"/>
  <c r="AK14" i="4"/>
  <c r="AQ14" i="4" s="1"/>
  <c r="AJ18" i="4"/>
  <c r="AK18" i="4"/>
  <c r="AQ18" i="4" s="1"/>
  <c r="AJ9" i="4"/>
  <c r="AK9" i="4"/>
  <c r="AQ9" i="4" s="1"/>
  <c r="AJ11" i="4"/>
  <c r="AK11" i="4"/>
  <c r="AQ11" i="4" s="1"/>
  <c r="AJ25" i="4"/>
  <c r="AK25" i="4"/>
  <c r="AQ25" i="4" s="1"/>
  <c r="AJ21" i="4"/>
  <c r="AK21" i="4"/>
  <c r="AQ21" i="4" s="1"/>
  <c r="AJ29" i="4"/>
  <c r="AK29" i="4"/>
  <c r="AQ29" i="4" s="1"/>
  <c r="AJ22" i="4"/>
  <c r="AK22" i="4"/>
  <c r="AQ22" i="4" s="1"/>
  <c r="AJ24" i="4"/>
  <c r="AK24" i="4"/>
  <c r="AQ24" i="4" s="1"/>
  <c r="AJ8" i="4"/>
  <c r="AK8" i="4"/>
  <c r="AQ8" i="4" s="1"/>
  <c r="AK13" i="1"/>
  <c r="AQ13" i="1" s="1"/>
  <c r="AJ13" i="1"/>
  <c r="AK21" i="1"/>
  <c r="AQ21" i="1" s="1"/>
  <c r="AJ21" i="1"/>
  <c r="AK22" i="1"/>
  <c r="AQ22" i="1" s="1"/>
  <c r="AJ22" i="1"/>
  <c r="AK19" i="1"/>
  <c r="AQ19" i="1" s="1"/>
  <c r="AJ19" i="1"/>
  <c r="AK25" i="1"/>
  <c r="AQ25" i="1" s="1"/>
  <c r="AJ25" i="1"/>
  <c r="AK15" i="1"/>
  <c r="AQ15" i="1" s="1"/>
  <c r="AJ15" i="1"/>
  <c r="AK14" i="1"/>
  <c r="AQ14" i="1" s="1"/>
  <c r="AJ14" i="1"/>
  <c r="AK29" i="1"/>
  <c r="AQ29" i="1" s="1"/>
  <c r="AJ29" i="1"/>
  <c r="AK9" i="1"/>
  <c r="AQ9" i="1" s="1"/>
  <c r="AJ9" i="1"/>
  <c r="AO25" i="3"/>
  <c r="AU25" i="3" s="1"/>
  <c r="K41" i="3"/>
  <c r="AN21" i="3"/>
  <c r="AT21" i="3" s="1"/>
  <c r="J40" i="3"/>
  <c r="O38" i="3"/>
  <c r="O41" i="3"/>
  <c r="AM13" i="3"/>
  <c r="AS13" i="3" s="1"/>
  <c r="I38" i="3"/>
  <c r="AM25" i="3"/>
  <c r="AS25" i="3" s="1"/>
  <c r="I41" i="3"/>
  <c r="AN25" i="3"/>
  <c r="AT25" i="3" s="1"/>
  <c r="J41" i="3"/>
  <c r="AP13" i="3"/>
  <c r="AV13" i="3" s="1"/>
  <c r="L38" i="3"/>
  <c r="AL25" i="3"/>
  <c r="AR25" i="3" s="1"/>
  <c r="H41" i="3"/>
  <c r="AP21" i="3"/>
  <c r="AV21" i="3" s="1"/>
  <c r="L40" i="3"/>
  <c r="AO13" i="3"/>
  <c r="AU13" i="3" s="1"/>
  <c r="K38" i="3"/>
  <c r="AP17" i="3"/>
  <c r="AV17" i="3" s="1"/>
  <c r="L39" i="3"/>
  <c r="O39" i="3"/>
  <c r="AO21" i="3"/>
  <c r="AU21" i="3" s="1"/>
  <c r="K40" i="3"/>
  <c r="AM17" i="3"/>
  <c r="AS17" i="3" s="1"/>
  <c r="I39" i="3"/>
  <c r="AP25" i="3"/>
  <c r="AV25" i="3" s="1"/>
  <c r="L41" i="3"/>
  <c r="AL21" i="3"/>
  <c r="AR21" i="3" s="1"/>
  <c r="H40" i="3"/>
  <c r="J39" i="3"/>
  <c r="AO17" i="3"/>
  <c r="AU17" i="3" s="1"/>
  <c r="K39" i="3"/>
  <c r="AN13" i="3"/>
  <c r="AT13" i="3" s="1"/>
  <c r="J38" i="3"/>
  <c r="AM21" i="3"/>
  <c r="AS21" i="3" s="1"/>
  <c r="I40" i="3"/>
  <c r="O40" i="3"/>
  <c r="AM9" i="3"/>
  <c r="AS9" i="3" s="1"/>
  <c r="I37" i="3"/>
  <c r="AP9" i="3"/>
  <c r="AV9" i="3" s="1"/>
  <c r="L37" i="3"/>
  <c r="AO9" i="3"/>
  <c r="AU9" i="3" s="1"/>
  <c r="K37" i="3"/>
  <c r="AN9" i="3"/>
  <c r="AT9" i="3" s="1"/>
  <c r="J37" i="3"/>
  <c r="AK28" i="3"/>
  <c r="AQ28" i="3" s="1"/>
  <c r="AJ28" i="3"/>
  <c r="AK16" i="3"/>
  <c r="AQ16" i="3" s="1"/>
  <c r="AJ16" i="3"/>
  <c r="AK31" i="3"/>
  <c r="AQ31" i="3" s="1"/>
  <c r="AJ31" i="3"/>
  <c r="G38" i="3"/>
  <c r="AK13" i="3"/>
  <c r="AQ13" i="3" s="1"/>
  <c r="AJ13" i="3"/>
  <c r="AK14" i="3"/>
  <c r="AQ14" i="3" s="1"/>
  <c r="AJ14" i="3"/>
  <c r="AK8" i="3"/>
  <c r="AQ8" i="3" s="1"/>
  <c r="AJ8" i="3"/>
  <c r="AK20" i="3"/>
  <c r="AQ20" i="3" s="1"/>
  <c r="AJ20" i="3"/>
  <c r="H38" i="3"/>
  <c r="AL13" i="3"/>
  <c r="AR13" i="3" s="1"/>
  <c r="AK30" i="3"/>
  <c r="AQ30" i="3" s="1"/>
  <c r="AJ30" i="3"/>
  <c r="AK24" i="3"/>
  <c r="AQ24" i="3" s="1"/>
  <c r="AJ24" i="3"/>
  <c r="G41" i="3"/>
  <c r="AK25" i="3"/>
  <c r="AQ25" i="3" s="1"/>
  <c r="AJ25" i="3"/>
  <c r="P41" i="3" s="1"/>
  <c r="H39" i="3"/>
  <c r="AL17" i="3"/>
  <c r="AR17" i="3" s="1"/>
  <c r="AK23" i="3"/>
  <c r="AQ23" i="3" s="1"/>
  <c r="AJ23" i="3"/>
  <c r="G37" i="3"/>
  <c r="AK9" i="3"/>
  <c r="AQ9" i="3" s="1"/>
  <c r="AJ9" i="3"/>
  <c r="AK15" i="3"/>
  <c r="AQ15" i="3" s="1"/>
  <c r="AJ15" i="3"/>
  <c r="AK11" i="3"/>
  <c r="AQ11" i="3" s="1"/>
  <c r="AJ11" i="3"/>
  <c r="AK18" i="3"/>
  <c r="AQ18" i="3" s="1"/>
  <c r="AJ18" i="3"/>
  <c r="AK26" i="3"/>
  <c r="AQ26" i="3" s="1"/>
  <c r="AJ26" i="3"/>
  <c r="AK12" i="3"/>
  <c r="AQ12" i="3" s="1"/>
  <c r="AJ12" i="3"/>
  <c r="G40" i="3"/>
  <c r="AK21" i="3"/>
  <c r="AQ21" i="3" s="1"/>
  <c r="AJ21" i="3"/>
  <c r="P40" i="3" s="1"/>
  <c r="AK10" i="3"/>
  <c r="AQ10" i="3" s="1"/>
  <c r="AJ10" i="3"/>
  <c r="AK19" i="3"/>
  <c r="AQ19" i="3" s="1"/>
  <c r="AJ19" i="3"/>
  <c r="H37" i="3"/>
  <c r="AL9" i="3"/>
  <c r="AR9" i="3" s="1"/>
  <c r="G39" i="3"/>
  <c r="AK17" i="3"/>
  <c r="AQ17" i="3" s="1"/>
  <c r="Q39" i="3" s="1"/>
  <c r="AJ17" i="3"/>
  <c r="AK27" i="3"/>
  <c r="AQ27" i="3" s="1"/>
  <c r="AJ27" i="3"/>
  <c r="AK22" i="3"/>
  <c r="AQ22" i="3" s="1"/>
  <c r="AJ22" i="3"/>
  <c r="AK29" i="3"/>
  <c r="AQ29" i="3" s="1"/>
  <c r="AJ29" i="3"/>
  <c r="Q37" i="3" l="1"/>
  <c r="P39" i="3"/>
  <c r="P38" i="3"/>
  <c r="Q38" i="3"/>
  <c r="Q40" i="3"/>
  <c r="P37" i="3"/>
  <c r="Q41" i="3"/>
</calcChain>
</file>

<file path=xl/sharedStrings.xml><?xml version="1.0" encoding="utf-8"?>
<sst xmlns="http://schemas.openxmlformats.org/spreadsheetml/2006/main" count="2062" uniqueCount="101">
  <si>
    <t>Data</t>
  </si>
  <si>
    <t>Catalisador</t>
  </si>
  <si>
    <t>Massa (g)</t>
  </si>
  <si>
    <t>Pressão (atm)</t>
  </si>
  <si>
    <t>Fatores de resposta</t>
  </si>
  <si>
    <t>mol/u.a.</t>
  </si>
  <si>
    <t>C2H6</t>
  </si>
  <si>
    <t>C2H4</t>
  </si>
  <si>
    <t>CO2</t>
  </si>
  <si>
    <t xml:space="preserve">CO </t>
  </si>
  <si>
    <t>CH4</t>
  </si>
  <si>
    <t>H2</t>
  </si>
  <si>
    <t>O2</t>
  </si>
  <si>
    <t>N2</t>
  </si>
  <si>
    <t>Detector</t>
  </si>
  <si>
    <t>FID1</t>
  </si>
  <si>
    <t>TCD2</t>
  </si>
  <si>
    <t>TCD3</t>
  </si>
  <si>
    <t>C3H8</t>
  </si>
  <si>
    <t>C3H6</t>
  </si>
  <si>
    <t>vazão C3H8</t>
  </si>
  <si>
    <t>mL/min</t>
  </si>
  <si>
    <t>L/h</t>
  </si>
  <si>
    <r>
      <t>mol</t>
    </r>
    <r>
      <rPr>
        <vertAlign val="subscript"/>
        <sz val="11"/>
        <color theme="1"/>
        <rFont val="Calibri"/>
        <family val="2"/>
        <scheme val="minor"/>
      </rPr>
      <t>C3H8</t>
    </r>
    <r>
      <rPr>
        <sz val="11"/>
        <color theme="1"/>
        <rFont val="Calibri"/>
        <family val="2"/>
        <scheme val="minor"/>
      </rPr>
      <t>/h</t>
    </r>
  </si>
  <si>
    <t>vazão CO2</t>
  </si>
  <si>
    <r>
      <t>mol</t>
    </r>
    <r>
      <rPr>
        <vertAlign val="subscript"/>
        <sz val="11"/>
        <color theme="1"/>
        <rFont val="Calibri"/>
        <family val="2"/>
        <scheme val="minor"/>
      </rPr>
      <t>CO2</t>
    </r>
    <r>
      <rPr>
        <sz val="11"/>
        <color theme="1"/>
        <rFont val="Calibri"/>
        <family val="2"/>
        <scheme val="minor"/>
      </rPr>
      <t>/h</t>
    </r>
  </si>
  <si>
    <t>mol total (loop)</t>
  </si>
  <si>
    <t>mol C3H8 (loop)</t>
  </si>
  <si>
    <t>mol CO2 (loop)</t>
  </si>
  <si>
    <t>fração C3H8 (entrada)</t>
  </si>
  <si>
    <t>fração CO2 (entrada)</t>
  </si>
  <si>
    <t>Injeção n°</t>
  </si>
  <si>
    <t>Áreas (u.a.)</t>
  </si>
  <si>
    <t>branco</t>
  </si>
  <si>
    <t>Tempo (min)</t>
  </si>
  <si>
    <t>Conversão de C3H8 (%)</t>
  </si>
  <si>
    <t>Conversão de CO2 (%)</t>
  </si>
  <si>
    <t>CO</t>
  </si>
  <si>
    <t>Balanço de C (%)</t>
  </si>
  <si>
    <t>P25</t>
  </si>
  <si>
    <t>Propeno</t>
  </si>
  <si>
    <t>Etano</t>
  </si>
  <si>
    <t>Eteno</t>
  </si>
  <si>
    <t>Propano (FID)</t>
  </si>
  <si>
    <t>Propeno (FID)</t>
  </si>
  <si>
    <t>Etano (FID)</t>
  </si>
  <si>
    <t>Eteno (FID)</t>
  </si>
  <si>
    <t>CH4 (FID)</t>
  </si>
  <si>
    <t>CO2 (TCD2)</t>
  </si>
  <si>
    <t xml:space="preserve">CO (TDC2) </t>
  </si>
  <si>
    <t>O2 (TCD2)</t>
  </si>
  <si>
    <t>H2 (TCD3)</t>
  </si>
  <si>
    <t>P50</t>
  </si>
  <si>
    <t>Rendimento (%)</t>
  </si>
  <si>
    <t>média de 5 h</t>
  </si>
  <si>
    <t>P12.5</t>
  </si>
  <si>
    <t>P0</t>
  </si>
  <si>
    <t>Média de 5h</t>
  </si>
  <si>
    <t>PRODUTIVIDADE (molproduto/Kgcat.h)</t>
  </si>
  <si>
    <t>PRODUTIVIDADE (gproduto/Kgcat.h)</t>
  </si>
  <si>
    <t>Seletividades (%)</t>
  </si>
  <si>
    <t>Número de mols</t>
  </si>
  <si>
    <t>Soma de mols de C</t>
  </si>
  <si>
    <t>Conversão C3H8(%)</t>
  </si>
  <si>
    <t>C0</t>
  </si>
  <si>
    <t>tempo</t>
  </si>
  <si>
    <t>Injeções</t>
  </si>
  <si>
    <t>nº de mols</t>
  </si>
  <si>
    <t>Tempo (h)</t>
  </si>
  <si>
    <t>Produtividade (gC3H6/kgcat.h)</t>
  </si>
  <si>
    <t>MÉDIA</t>
  </si>
  <si>
    <t>Feito usando o bypass a 30 ml/min e razão 2:1 (CO2:C3H8)</t>
  </si>
  <si>
    <t>Obs:</t>
  </si>
  <si>
    <t>Canal 1 - FID (tempo retenção em min)</t>
  </si>
  <si>
    <t>metano</t>
  </si>
  <si>
    <t>eteno</t>
  </si>
  <si>
    <t>etano</t>
  </si>
  <si>
    <t>Propano</t>
  </si>
  <si>
    <t>Canal 2 - TCD He</t>
  </si>
  <si>
    <t>H2O</t>
  </si>
  <si>
    <t>(pico negativo - sobrepõe-se à água)</t>
  </si>
  <si>
    <t>MoVOx_O2O2</t>
  </si>
  <si>
    <t>Temperatura (°C)</t>
  </si>
  <si>
    <t>H2O (TCD 2)</t>
  </si>
  <si>
    <t>Distribuição de produtos (%)</t>
  </si>
  <si>
    <t>SC3H6 (%)</t>
  </si>
  <si>
    <t>SC3H8 (%)</t>
  </si>
  <si>
    <t>H2O (%)</t>
  </si>
  <si>
    <t>SC2H4 (%)</t>
  </si>
  <si>
    <t>SCH4 (%)</t>
  </si>
  <si>
    <t>SCO (%)</t>
  </si>
  <si>
    <t>MoVOx_N2N2</t>
  </si>
  <si>
    <t>Feito usando o bypass a 30 ml/min e razão 9:1 (CO2:C3H8)</t>
  </si>
  <si>
    <t>27 ml/min CO2</t>
  </si>
  <si>
    <t xml:space="preserve"> 3 ml/min C3H8</t>
  </si>
  <si>
    <t>rate (mmolproduto/gcat.min)</t>
  </si>
  <si>
    <t>V_MoO3</t>
  </si>
  <si>
    <t>20 ml/min CO2</t>
  </si>
  <si>
    <t>10 ml/min C3H8</t>
  </si>
  <si>
    <t>SC3H6comC</t>
  </si>
  <si>
    <t>1.8 %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</si>
</sst>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000"/>
    <numFmt numFmtId="165" formatCode="0.000E+00"/>
    <numFmt numFmtId="166" formatCode="0.00000E+00"/>
    <numFmt numFmtId="167" formatCode="0.0000"/>
    <numFmt numFmtId="168" formatCode="0.0"/>
    <numFmt numFmtId="169" formatCode="0.000"/>
  </numFmts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9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2" fillId="0" borderId="9" xfId="0" applyFont="1" applyBorder="1"/>
    <xf numFmtId="0" fontId="2" fillId="0" borderId="11" xfId="0" applyFont="1" applyBorder="1" applyAlignment="1">
      <alignment horizontal="center"/>
    </xf>
    <xf numFmtId="0" fontId="2" fillId="0" borderId="1" xfId="0" applyFont="1" applyBorder="1"/>
    <xf numFmtId="0" fontId="2" fillId="0" borderId="3" xfId="0" applyFont="1" applyBorder="1"/>
    <xf numFmtId="0" fontId="2" fillId="0" borderId="5" xfId="0" applyFont="1" applyBorder="1"/>
    <xf numFmtId="0" fontId="0" fillId="0" borderId="2" xfId="0" applyBorder="1"/>
    <xf numFmtId="0" fontId="0" fillId="0" borderId="4" xfId="0" applyBorder="1"/>
    <xf numFmtId="0" fontId="0" fillId="0" borderId="6" xfId="0" applyBorder="1"/>
    <xf numFmtId="0" fontId="2" fillId="0" borderId="10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1" fontId="0" fillId="0" borderId="2" xfId="0" applyNumberForma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2" fontId="0" fillId="0" borderId="0" xfId="0" applyNumberFormat="1" applyAlignment="1">
      <alignment horizontal="center"/>
    </xf>
    <xf numFmtId="2" fontId="1" fillId="0" borderId="7" xfId="0" applyNumberFormat="1" applyFon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1" fontId="0" fillId="0" borderId="4" xfId="0" applyNumberFormat="1" applyBorder="1" applyAlignment="1">
      <alignment horizontal="center"/>
    </xf>
    <xf numFmtId="11" fontId="0" fillId="0" borderId="6" xfId="0" applyNumberFormat="1" applyBorder="1" applyAlignment="1">
      <alignment horizontal="center"/>
    </xf>
    <xf numFmtId="11" fontId="0" fillId="0" borderId="0" xfId="0" applyNumberFormat="1"/>
    <xf numFmtId="166" fontId="0" fillId="0" borderId="4" xfId="0" applyNumberFormat="1" applyBorder="1" applyAlignment="1">
      <alignment horizontal="center"/>
    </xf>
    <xf numFmtId="166" fontId="0" fillId="0" borderId="6" xfId="0" applyNumberFormat="1" applyBorder="1" applyAlignment="1">
      <alignment horizontal="center"/>
    </xf>
    <xf numFmtId="0" fontId="2" fillId="0" borderId="11" xfId="0" applyFont="1" applyBorder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165" fontId="0" fillId="0" borderId="5" xfId="0" applyNumberFormat="1" applyBorder="1" applyAlignment="1">
      <alignment horizontal="center" vertical="center"/>
    </xf>
    <xf numFmtId="165" fontId="0" fillId="0" borderId="8" xfId="0" applyNumberFormat="1" applyBorder="1" applyAlignment="1">
      <alignment horizontal="center" vertical="center"/>
    </xf>
    <xf numFmtId="165" fontId="0" fillId="0" borderId="6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2" fontId="0" fillId="0" borderId="13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2" fontId="0" fillId="0" borderId="17" xfId="0" applyNumberFormat="1" applyBorder="1" applyAlignment="1">
      <alignment horizontal="center" vertical="center"/>
    </xf>
    <xf numFmtId="14" fontId="1" fillId="0" borderId="15" xfId="0" applyNumberFormat="1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0" fillId="2" borderId="12" xfId="0" applyFill="1" applyBorder="1" applyAlignment="1">
      <alignment horizontal="center"/>
    </xf>
    <xf numFmtId="2" fontId="0" fillId="2" borderId="4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65" fontId="0" fillId="2" borderId="3" xfId="0" applyNumberFormat="1" applyFill="1" applyBorder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165" fontId="0" fillId="2" borderId="4" xfId="0" applyNumberFormat="1" applyFill="1" applyBorder="1" applyAlignment="1">
      <alignment horizontal="center" vertical="center"/>
    </xf>
    <xf numFmtId="2" fontId="0" fillId="2" borderId="13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8" xfId="0" applyFill="1" applyBorder="1" applyAlignment="1">
      <alignment horizontal="center"/>
    </xf>
    <xf numFmtId="0" fontId="1" fillId="2" borderId="19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165" fontId="0" fillId="2" borderId="19" xfId="0" applyNumberFormat="1" applyFill="1" applyBorder="1" applyAlignment="1">
      <alignment horizontal="center" vertical="center"/>
    </xf>
    <xf numFmtId="165" fontId="0" fillId="2" borderId="20" xfId="0" applyNumberFormat="1" applyFill="1" applyBorder="1" applyAlignment="1">
      <alignment horizontal="center" vertical="center"/>
    </xf>
    <xf numFmtId="165" fontId="0" fillId="2" borderId="21" xfId="0" applyNumberFormat="1" applyFill="1" applyBorder="1" applyAlignment="1">
      <alignment horizontal="center" vertical="center"/>
    </xf>
    <xf numFmtId="2" fontId="0" fillId="2" borderId="21" xfId="0" applyNumberFormat="1" applyFill="1" applyBorder="1" applyAlignment="1">
      <alignment horizontal="center" vertical="center"/>
    </xf>
    <xf numFmtId="2" fontId="0" fillId="2" borderId="18" xfId="0" applyNumberFormat="1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1" fillId="2" borderId="24" xfId="0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0" fontId="1" fillId="2" borderId="26" xfId="0" applyFont="1" applyFill="1" applyBorder="1" applyAlignment="1">
      <alignment horizontal="center" vertical="center"/>
    </xf>
    <xf numFmtId="165" fontId="0" fillId="2" borderId="24" xfId="0" applyNumberFormat="1" applyFill="1" applyBorder="1" applyAlignment="1">
      <alignment horizontal="center" vertical="center"/>
    </xf>
    <xf numFmtId="165" fontId="0" fillId="2" borderId="25" xfId="0" applyNumberFormat="1" applyFill="1" applyBorder="1" applyAlignment="1">
      <alignment horizontal="center" vertical="center"/>
    </xf>
    <xf numFmtId="165" fontId="0" fillId="2" borderId="26" xfId="0" applyNumberFormat="1" applyFill="1" applyBorder="1" applyAlignment="1">
      <alignment horizontal="center" vertical="center"/>
    </xf>
    <xf numFmtId="2" fontId="0" fillId="2" borderId="26" xfId="0" applyNumberFormat="1" applyFill="1" applyBorder="1" applyAlignment="1">
      <alignment horizontal="center" vertical="center"/>
    </xf>
    <xf numFmtId="2" fontId="0" fillId="2" borderId="23" xfId="0" applyNumberFormat="1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1" fillId="2" borderId="27" xfId="0" applyFont="1" applyFill="1" applyBorder="1" applyAlignment="1">
      <alignment horizontal="center" vertical="center"/>
    </xf>
    <xf numFmtId="0" fontId="1" fillId="2" borderId="28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horizontal="center" vertical="center"/>
    </xf>
    <xf numFmtId="0" fontId="1" fillId="2" borderId="31" xfId="0" applyFont="1" applyFill="1" applyBorder="1" applyAlignment="1">
      <alignment horizontal="center" vertical="center"/>
    </xf>
    <xf numFmtId="0" fontId="1" fillId="2" borderId="32" xfId="0" applyFont="1" applyFill="1" applyBorder="1" applyAlignment="1">
      <alignment horizontal="center" vertical="center"/>
    </xf>
    <xf numFmtId="0" fontId="0" fillId="3" borderId="13" xfId="0" applyFill="1" applyBorder="1" applyAlignment="1">
      <alignment horizontal="center"/>
    </xf>
    <xf numFmtId="0" fontId="1" fillId="3" borderId="3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165" fontId="0" fillId="3" borderId="3" xfId="0" applyNumberFormat="1" applyFill="1" applyBorder="1" applyAlignment="1">
      <alignment horizontal="center" vertical="center"/>
    </xf>
    <xf numFmtId="165" fontId="0" fillId="3" borderId="0" xfId="0" applyNumberFormat="1" applyFill="1" applyAlignment="1">
      <alignment horizontal="center" vertical="center"/>
    </xf>
    <xf numFmtId="165" fontId="0" fillId="3" borderId="4" xfId="0" applyNumberFormat="1" applyFill="1" applyBorder="1" applyAlignment="1">
      <alignment horizontal="center" vertical="center"/>
    </xf>
    <xf numFmtId="2" fontId="0" fillId="3" borderId="4" xfId="0" applyNumberFormat="1" applyFill="1" applyBorder="1" applyAlignment="1">
      <alignment horizontal="center" vertical="center"/>
    </xf>
    <xf numFmtId="2" fontId="0" fillId="3" borderId="13" xfId="0" applyNumberFormat="1" applyFill="1" applyBorder="1" applyAlignment="1">
      <alignment horizontal="center"/>
    </xf>
    <xf numFmtId="2" fontId="0" fillId="3" borderId="3" xfId="0" applyNumberFormat="1" applyFill="1" applyBorder="1" applyAlignment="1">
      <alignment horizontal="center"/>
    </xf>
    <xf numFmtId="2" fontId="0" fillId="3" borderId="0" xfId="0" applyNumberFormat="1" applyFill="1" applyAlignment="1">
      <alignment horizontal="center"/>
    </xf>
    <xf numFmtId="167" fontId="1" fillId="0" borderId="16" xfId="0" applyNumberFormat="1" applyFont="1" applyBorder="1" applyAlignment="1">
      <alignment horizontal="center" vertical="center"/>
    </xf>
    <xf numFmtId="0" fontId="0" fillId="0" borderId="13" xfId="0" applyBorder="1"/>
    <xf numFmtId="0" fontId="0" fillId="0" borderId="14" xfId="0" applyBorder="1"/>
    <xf numFmtId="0" fontId="2" fillId="0" borderId="12" xfId="0" applyFont="1" applyBorder="1" applyAlignment="1">
      <alignment horizontal="center"/>
    </xf>
    <xf numFmtId="2" fontId="4" fillId="0" borderId="14" xfId="0" applyNumberFormat="1" applyFon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0" fontId="0" fillId="2" borderId="22" xfId="0" applyFill="1" applyBorder="1"/>
    <xf numFmtId="0" fontId="0" fillId="2" borderId="23" xfId="0" applyFill="1" applyBorder="1"/>
    <xf numFmtId="0" fontId="4" fillId="0" borderId="12" xfId="0" applyFont="1" applyBorder="1" applyAlignment="1">
      <alignment horizontal="center"/>
    </xf>
    <xf numFmtId="2" fontId="2" fillId="0" borderId="14" xfId="0" applyNumberFormat="1" applyFont="1" applyBorder="1" applyAlignment="1">
      <alignment horizontal="center"/>
    </xf>
    <xf numFmtId="0" fontId="0" fillId="0" borderId="3" xfId="0" applyBorder="1"/>
    <xf numFmtId="0" fontId="0" fillId="0" borderId="5" xfId="0" applyBorder="1"/>
    <xf numFmtId="0" fontId="0" fillId="0" borderId="8" xfId="0" applyBorder="1"/>
    <xf numFmtId="0" fontId="0" fillId="3" borderId="0" xfId="0" applyFill="1"/>
    <xf numFmtId="0" fontId="0" fillId="3" borderId="4" xfId="0" applyFill="1" applyBorder="1"/>
    <xf numFmtId="2" fontId="0" fillId="0" borderId="4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3" borderId="4" xfId="0" applyNumberFormat="1" applyFill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0" fontId="0" fillId="2" borderId="7" xfId="0" applyFill="1" applyBorder="1"/>
    <xf numFmtId="0" fontId="0" fillId="2" borderId="2" xfId="0" applyFill="1" applyBorder="1"/>
    <xf numFmtId="0" fontId="0" fillId="2" borderId="1" xfId="0" applyFill="1" applyBorder="1"/>
    <xf numFmtId="0" fontId="0" fillId="2" borderId="0" xfId="0" applyFill="1"/>
    <xf numFmtId="0" fontId="0" fillId="2" borderId="4" xfId="0" applyFill="1" applyBorder="1"/>
    <xf numFmtId="0" fontId="0" fillId="2" borderId="3" xfId="0" applyFill="1" applyBorder="1"/>
    <xf numFmtId="0" fontId="0" fillId="2" borderId="25" xfId="0" applyFill="1" applyBorder="1"/>
    <xf numFmtId="0" fontId="0" fillId="2" borderId="26" xfId="0" applyFill="1" applyBorder="1"/>
    <xf numFmtId="0" fontId="0" fillId="2" borderId="24" xfId="0" applyFill="1" applyBorder="1"/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2" borderId="18" xfId="0" applyFill="1" applyBorder="1"/>
    <xf numFmtId="11" fontId="0" fillId="0" borderId="0" xfId="0" applyNumberFormat="1" applyAlignment="1">
      <alignment horizontal="center"/>
    </xf>
    <xf numFmtId="0" fontId="4" fillId="4" borderId="32" xfId="0" applyFont="1" applyFill="1" applyBorder="1" applyAlignment="1">
      <alignment horizontal="center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4" fillId="4" borderId="36" xfId="0" applyFont="1" applyFill="1" applyBorder="1" applyAlignment="1">
      <alignment horizontal="center"/>
    </xf>
    <xf numFmtId="0" fontId="2" fillId="0" borderId="12" xfId="0" applyFont="1" applyBorder="1"/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35" xfId="0" applyFont="1" applyBorder="1"/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11" fontId="0" fillId="0" borderId="7" xfId="0" applyNumberFormat="1" applyBorder="1" applyAlignment="1">
      <alignment horizontal="center"/>
    </xf>
    <xf numFmtId="11" fontId="0" fillId="0" borderId="8" xfId="0" applyNumberFormat="1" applyBorder="1" applyAlignment="1">
      <alignment horizontal="center"/>
    </xf>
    <xf numFmtId="2" fontId="0" fillId="0" borderId="3" xfId="0" applyNumberFormat="1" applyBorder="1"/>
    <xf numFmtId="2" fontId="0" fillId="0" borderId="4" xfId="0" applyNumberFormat="1" applyBorder="1"/>
    <xf numFmtId="2" fontId="0" fillId="3" borderId="3" xfId="0" applyNumberFormat="1" applyFill="1" applyBorder="1"/>
    <xf numFmtId="2" fontId="0" fillId="3" borderId="0" xfId="0" applyNumberFormat="1" applyFill="1"/>
    <xf numFmtId="2" fontId="0" fillId="3" borderId="4" xfId="0" applyNumberFormat="1" applyFill="1" applyBorder="1"/>
    <xf numFmtId="168" fontId="0" fillId="0" borderId="1" xfId="0" applyNumberFormat="1" applyBorder="1" applyAlignment="1">
      <alignment horizontal="center"/>
    </xf>
    <xf numFmtId="168" fontId="0" fillId="0" borderId="3" xfId="0" applyNumberFormat="1" applyBorder="1" applyAlignment="1">
      <alignment horizontal="center"/>
    </xf>
    <xf numFmtId="168" fontId="0" fillId="0" borderId="5" xfId="0" applyNumberForma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168" fontId="0" fillId="0" borderId="0" xfId="0" applyNumberFormat="1" applyAlignment="1">
      <alignment horizontal="center"/>
    </xf>
    <xf numFmtId="168" fontId="0" fillId="0" borderId="7" xfId="0" applyNumberFormat="1" applyBorder="1" applyAlignment="1">
      <alignment horizontal="center"/>
    </xf>
    <xf numFmtId="168" fontId="0" fillId="0" borderId="2" xfId="0" applyNumberFormat="1" applyBorder="1" applyAlignment="1">
      <alignment horizontal="center"/>
    </xf>
    <xf numFmtId="168" fontId="0" fillId="0" borderId="4" xfId="0" applyNumberFormat="1" applyBorder="1" applyAlignment="1">
      <alignment horizontal="center"/>
    </xf>
    <xf numFmtId="168" fontId="0" fillId="0" borderId="8" xfId="0" applyNumberFormat="1" applyBorder="1" applyAlignment="1">
      <alignment horizontal="center"/>
    </xf>
    <xf numFmtId="168" fontId="0" fillId="0" borderId="6" xfId="0" applyNumberFormat="1" applyBorder="1" applyAlignment="1">
      <alignment horizontal="center"/>
    </xf>
    <xf numFmtId="168" fontId="0" fillId="0" borderId="7" xfId="0" applyNumberFormat="1" applyBorder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68" fontId="0" fillId="0" borderId="8" xfId="0" applyNumberFormat="1" applyBorder="1" applyAlignment="1">
      <alignment horizontal="center" vertical="center"/>
    </xf>
    <xf numFmtId="168" fontId="0" fillId="0" borderId="12" xfId="0" applyNumberFormat="1" applyBorder="1" applyAlignment="1">
      <alignment horizontal="center" vertical="center"/>
    </xf>
    <xf numFmtId="168" fontId="0" fillId="0" borderId="13" xfId="0" applyNumberFormat="1" applyBorder="1" applyAlignment="1">
      <alignment horizontal="center" vertical="center"/>
    </xf>
    <xf numFmtId="168" fontId="0" fillId="0" borderId="14" xfId="0" applyNumberFormat="1" applyBorder="1" applyAlignment="1">
      <alignment horizontal="center" vertical="center"/>
    </xf>
    <xf numFmtId="168" fontId="0" fillId="0" borderId="2" xfId="0" applyNumberFormat="1" applyBorder="1" applyAlignment="1">
      <alignment horizontal="center" vertical="center"/>
    </xf>
    <xf numFmtId="168" fontId="0" fillId="0" borderId="4" xfId="0" applyNumberFormat="1" applyBorder="1" applyAlignment="1">
      <alignment horizontal="center" vertical="center"/>
    </xf>
    <xf numFmtId="168" fontId="0" fillId="0" borderId="6" xfId="0" applyNumberFormat="1" applyBorder="1" applyAlignment="1">
      <alignment horizontal="center" vertical="center"/>
    </xf>
    <xf numFmtId="2" fontId="0" fillId="0" borderId="8" xfId="0" applyNumberFormat="1" applyBorder="1"/>
    <xf numFmtId="2" fontId="0" fillId="0" borderId="6" xfId="0" applyNumberFormat="1" applyBorder="1"/>
    <xf numFmtId="0" fontId="4" fillId="0" borderId="3" xfId="0" applyFont="1" applyBorder="1" applyAlignment="1">
      <alignment horizontal="center"/>
    </xf>
    <xf numFmtId="168" fontId="1" fillId="0" borderId="3" xfId="0" applyNumberFormat="1" applyFont="1" applyBorder="1" applyAlignment="1">
      <alignment horizontal="center"/>
    </xf>
    <xf numFmtId="168" fontId="1" fillId="0" borderId="0" xfId="0" applyNumberFormat="1" applyFont="1" applyAlignment="1">
      <alignment horizontal="center"/>
    </xf>
    <xf numFmtId="168" fontId="1" fillId="0" borderId="4" xfId="0" applyNumberFormat="1" applyFont="1" applyBorder="1" applyAlignment="1">
      <alignment horizontal="center"/>
    </xf>
    <xf numFmtId="168" fontId="1" fillId="0" borderId="13" xfId="0" applyNumberFormat="1" applyFont="1" applyBorder="1" applyAlignment="1">
      <alignment horizontal="center" vertical="center"/>
    </xf>
    <xf numFmtId="168" fontId="1" fillId="0" borderId="0" xfId="0" applyNumberFormat="1" applyFont="1" applyAlignment="1">
      <alignment horizontal="center" vertical="center"/>
    </xf>
    <xf numFmtId="168" fontId="1" fillId="0" borderId="4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0" fillId="0" borderId="10" xfId="0" applyBorder="1"/>
    <xf numFmtId="1" fontId="4" fillId="0" borderId="10" xfId="0" applyNumberFormat="1" applyFont="1" applyBorder="1" applyAlignment="1">
      <alignment horizontal="center"/>
    </xf>
    <xf numFmtId="0" fontId="0" fillId="0" borderId="11" xfId="0" applyBorder="1"/>
    <xf numFmtId="0" fontId="2" fillId="0" borderId="35" xfId="0" applyFont="1" applyBorder="1" applyAlignment="1">
      <alignment horizontal="center"/>
    </xf>
    <xf numFmtId="11" fontId="4" fillId="0" borderId="10" xfId="0" applyNumberFormat="1" applyFont="1" applyBorder="1" applyAlignment="1">
      <alignment horizontal="center"/>
    </xf>
    <xf numFmtId="0" fontId="0" fillId="0" borderId="7" xfId="0" applyBorder="1"/>
    <xf numFmtId="2" fontId="1" fillId="0" borderId="4" xfId="0" applyNumberFormat="1" applyFont="1" applyBorder="1" applyAlignment="1">
      <alignment horizontal="center" vertical="center"/>
    </xf>
    <xf numFmtId="2" fontId="1" fillId="3" borderId="4" xfId="0" applyNumberFormat="1" applyFont="1" applyFill="1" applyBorder="1" applyAlignment="1">
      <alignment horizontal="center" vertical="center"/>
    </xf>
    <xf numFmtId="0" fontId="2" fillId="0" borderId="0" xfId="0" applyFont="1"/>
    <xf numFmtId="166" fontId="0" fillId="0" borderId="0" xfId="0" applyNumberFormat="1" applyAlignment="1">
      <alignment horizontal="center"/>
    </xf>
    <xf numFmtId="2" fontId="0" fillId="0" borderId="12" xfId="0" applyNumberFormat="1" applyBorder="1" applyAlignment="1">
      <alignment horizontal="center" vertical="center"/>
    </xf>
    <xf numFmtId="2" fontId="0" fillId="0" borderId="13" xfId="0" applyNumberFormat="1" applyBorder="1" applyAlignment="1">
      <alignment horizontal="center" vertical="center"/>
    </xf>
    <xf numFmtId="2" fontId="0" fillId="0" borderId="14" xfId="0" applyNumberFormat="1" applyBorder="1" applyAlignment="1">
      <alignment horizontal="center" vertical="center"/>
    </xf>
    <xf numFmtId="0" fontId="0" fillId="2" borderId="21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26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165" fontId="0" fillId="6" borderId="3" xfId="0" applyNumberFormat="1" applyFill="1" applyBorder="1" applyAlignment="1">
      <alignment horizontal="center" vertical="center"/>
    </xf>
    <xf numFmtId="165" fontId="0" fillId="6" borderId="0" xfId="0" applyNumberFormat="1" applyFill="1" applyAlignment="1">
      <alignment horizontal="center" vertical="center"/>
    </xf>
    <xf numFmtId="165" fontId="0" fillId="6" borderId="4" xfId="0" applyNumberFormat="1" applyFill="1" applyBorder="1" applyAlignment="1">
      <alignment horizontal="center" vertical="center"/>
    </xf>
    <xf numFmtId="2" fontId="0" fillId="6" borderId="4" xfId="0" applyNumberFormat="1" applyFill="1" applyBorder="1" applyAlignment="1">
      <alignment horizontal="center" vertical="center"/>
    </xf>
    <xf numFmtId="2" fontId="0" fillId="6" borderId="13" xfId="0" applyNumberFormat="1" applyFill="1" applyBorder="1" applyAlignment="1">
      <alignment horizontal="center"/>
    </xf>
    <xf numFmtId="2" fontId="0" fillId="6" borderId="3" xfId="0" applyNumberFormat="1" applyFill="1" applyBorder="1" applyAlignment="1">
      <alignment horizontal="center"/>
    </xf>
    <xf numFmtId="2" fontId="0" fillId="6" borderId="0" xfId="0" applyNumberFormat="1" applyFill="1" applyAlignment="1">
      <alignment horizontal="center"/>
    </xf>
    <xf numFmtId="2" fontId="0" fillId="6" borderId="4" xfId="0" applyNumberFormat="1" applyFill="1" applyBorder="1" applyAlignment="1">
      <alignment horizontal="center"/>
    </xf>
    <xf numFmtId="0" fontId="0" fillId="7" borderId="13" xfId="0" applyFill="1" applyBorder="1" applyAlignment="1">
      <alignment horizontal="center"/>
    </xf>
    <xf numFmtId="0" fontId="1" fillId="7" borderId="3" xfId="0" applyFont="1" applyFill="1" applyBorder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165" fontId="0" fillId="7" borderId="3" xfId="0" applyNumberFormat="1" applyFill="1" applyBorder="1" applyAlignment="1">
      <alignment horizontal="center" vertical="center"/>
    </xf>
    <xf numFmtId="165" fontId="0" fillId="7" borderId="0" xfId="0" applyNumberFormat="1" applyFill="1" applyAlignment="1">
      <alignment horizontal="center" vertical="center"/>
    </xf>
    <xf numFmtId="165" fontId="0" fillId="7" borderId="4" xfId="0" applyNumberFormat="1" applyFill="1" applyBorder="1" applyAlignment="1">
      <alignment horizontal="center" vertical="center"/>
    </xf>
    <xf numFmtId="2" fontId="0" fillId="7" borderId="4" xfId="0" applyNumberFormat="1" applyFill="1" applyBorder="1" applyAlignment="1">
      <alignment horizontal="center" vertical="center"/>
    </xf>
    <xf numFmtId="2" fontId="0" fillId="7" borderId="13" xfId="0" applyNumberFormat="1" applyFill="1" applyBorder="1" applyAlignment="1">
      <alignment horizontal="center"/>
    </xf>
    <xf numFmtId="2" fontId="0" fillId="7" borderId="3" xfId="0" applyNumberFormat="1" applyFill="1" applyBorder="1" applyAlignment="1">
      <alignment horizontal="center"/>
    </xf>
    <xf numFmtId="2" fontId="0" fillId="7" borderId="0" xfId="0" applyNumberFormat="1" applyFill="1" applyAlignment="1">
      <alignment horizontal="center"/>
    </xf>
    <xf numFmtId="2" fontId="0" fillId="7" borderId="4" xfId="0" applyNumberFormat="1" applyFill="1" applyBorder="1" applyAlignment="1">
      <alignment horizontal="center"/>
    </xf>
    <xf numFmtId="2" fontId="0" fillId="7" borderId="0" xfId="0" applyNumberFormat="1" applyFill="1"/>
    <xf numFmtId="2" fontId="0" fillId="7" borderId="4" xfId="0" applyNumberFormat="1" applyFill="1" applyBorder="1"/>
    <xf numFmtId="169" fontId="0" fillId="6" borderId="3" xfId="0" applyNumberFormat="1" applyFill="1" applyBorder="1" applyAlignment="1">
      <alignment horizontal="center"/>
    </xf>
    <xf numFmtId="169" fontId="0" fillId="0" borderId="3" xfId="0" applyNumberForma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/>
    <xf numFmtId="0" fontId="0" fillId="0" borderId="26" xfId="0" applyBorder="1"/>
    <xf numFmtId="0" fontId="0" fillId="2" borderId="32" xfId="0" applyFill="1" applyBorder="1" applyAlignment="1">
      <alignment horizontal="center"/>
    </xf>
    <xf numFmtId="0" fontId="0" fillId="2" borderId="39" xfId="0" applyFill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169" fontId="0" fillId="0" borderId="0" xfId="0" applyNumberFormat="1"/>
    <xf numFmtId="0" fontId="2" fillId="0" borderId="1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5" borderId="0" xfId="0" applyFont="1" applyFill="1" applyAlignment="1">
      <alignment horizontal="center"/>
    </xf>
    <xf numFmtId="0" fontId="0" fillId="0" borderId="13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2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wrapText="1"/>
    </xf>
    <xf numFmtId="0" fontId="0" fillId="2" borderId="40" xfId="0" applyFill="1" applyBorder="1" applyAlignment="1">
      <alignment horizontal="center"/>
    </xf>
    <xf numFmtId="0" fontId="1" fillId="2" borderId="41" xfId="0" applyFont="1" applyFill="1" applyBorder="1" applyAlignment="1">
      <alignment horizontal="center" vertical="center"/>
    </xf>
    <xf numFmtId="0" fontId="1" fillId="2" borderId="40" xfId="0" applyFont="1" applyFill="1" applyBorder="1" applyAlignment="1">
      <alignment horizontal="center" vertical="center"/>
    </xf>
    <xf numFmtId="0" fontId="1" fillId="2" borderId="42" xfId="0" applyFont="1" applyFill="1" applyBorder="1" applyAlignment="1">
      <alignment horizontal="center" vertical="center"/>
    </xf>
    <xf numFmtId="0" fontId="1" fillId="2" borderId="43" xfId="0" applyFont="1" applyFill="1" applyBorder="1" applyAlignment="1">
      <alignment horizontal="center" vertical="center"/>
    </xf>
    <xf numFmtId="0" fontId="0" fillId="2" borderId="40" xfId="0" applyFont="1" applyFill="1" applyBorder="1" applyAlignment="1">
      <alignment horizontal="center" vertical="center"/>
    </xf>
    <xf numFmtId="0" fontId="0" fillId="2" borderId="31" xfId="0" applyFont="1" applyFill="1" applyBorder="1" applyAlignment="1">
      <alignment horizontal="center" vertical="center"/>
    </xf>
    <xf numFmtId="0" fontId="0" fillId="2" borderId="3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3E210-E0AA-4A9F-A9C6-854F95883FA0}">
  <dimension ref="B1:G17"/>
  <sheetViews>
    <sheetView workbookViewId="0">
      <selection activeCell="D25" sqref="D25"/>
    </sheetView>
  </sheetViews>
  <sheetFormatPr defaultRowHeight="15" x14ac:dyDescent="0.25"/>
  <sheetData>
    <row r="1" spans="2:7" ht="15.75" thickBot="1" x14ac:dyDescent="0.3"/>
    <row r="2" spans="2:7" x14ac:dyDescent="0.25">
      <c r="B2" s="242" t="s">
        <v>73</v>
      </c>
      <c r="C2" s="243"/>
      <c r="D2" s="243"/>
      <c r="E2" s="244"/>
    </row>
    <row r="3" spans="2:7" x14ac:dyDescent="0.25">
      <c r="B3" s="11" t="s">
        <v>74</v>
      </c>
      <c r="C3">
        <v>2.7</v>
      </c>
      <c r="E3" s="14"/>
    </row>
    <row r="4" spans="2:7" x14ac:dyDescent="0.25">
      <c r="B4" s="11" t="s">
        <v>75</v>
      </c>
      <c r="C4">
        <v>2.9</v>
      </c>
      <c r="E4" s="14"/>
    </row>
    <row r="5" spans="2:7" x14ac:dyDescent="0.25">
      <c r="B5" s="11" t="s">
        <v>76</v>
      </c>
      <c r="C5">
        <v>3.1</v>
      </c>
      <c r="E5" s="14"/>
    </row>
    <row r="6" spans="2:7" x14ac:dyDescent="0.25">
      <c r="B6" s="11" t="s">
        <v>40</v>
      </c>
      <c r="C6">
        <v>4.5</v>
      </c>
      <c r="E6" s="14"/>
    </row>
    <row r="7" spans="2:7" ht="15.75" thickBot="1" x14ac:dyDescent="0.3">
      <c r="B7" s="12" t="s">
        <v>77</v>
      </c>
      <c r="C7" s="114">
        <v>4.7</v>
      </c>
      <c r="D7" s="114"/>
      <c r="E7" s="15"/>
    </row>
    <row r="8" spans="2:7" ht="15.75" thickBot="1" x14ac:dyDescent="0.3"/>
    <row r="9" spans="2:7" x14ac:dyDescent="0.25">
      <c r="B9" s="242" t="s">
        <v>78</v>
      </c>
      <c r="C9" s="243"/>
      <c r="D9" s="194"/>
      <c r="E9" s="194"/>
      <c r="F9" s="194"/>
      <c r="G9" s="13"/>
    </row>
    <row r="10" spans="2:7" x14ac:dyDescent="0.25">
      <c r="B10" s="11" t="s">
        <v>37</v>
      </c>
      <c r="C10">
        <v>2.2000000000000002</v>
      </c>
      <c r="G10" s="14"/>
    </row>
    <row r="11" spans="2:7" x14ac:dyDescent="0.25">
      <c r="B11" s="11" t="s">
        <v>8</v>
      </c>
      <c r="C11">
        <v>2.5</v>
      </c>
      <c r="G11" s="14"/>
    </row>
    <row r="12" spans="2:7" x14ac:dyDescent="0.25">
      <c r="B12" s="11" t="s">
        <v>79</v>
      </c>
      <c r="C12">
        <v>4.5</v>
      </c>
      <c r="G12" s="14"/>
    </row>
    <row r="13" spans="2:7" x14ac:dyDescent="0.25">
      <c r="B13" s="11" t="s">
        <v>11</v>
      </c>
      <c r="C13">
        <v>4.9000000000000004</v>
      </c>
      <c r="D13" t="s">
        <v>80</v>
      </c>
      <c r="G13" s="14"/>
    </row>
    <row r="14" spans="2:7" x14ac:dyDescent="0.25">
      <c r="B14" s="11" t="s">
        <v>12</v>
      </c>
      <c r="C14">
        <v>6.6</v>
      </c>
      <c r="G14" s="14"/>
    </row>
    <row r="15" spans="2:7" x14ac:dyDescent="0.25">
      <c r="B15" s="11" t="s">
        <v>13</v>
      </c>
      <c r="C15">
        <v>7.2</v>
      </c>
      <c r="G15" s="14"/>
    </row>
    <row r="16" spans="2:7" x14ac:dyDescent="0.25">
      <c r="B16" s="11" t="s">
        <v>40</v>
      </c>
      <c r="C16">
        <v>8.1999999999999993</v>
      </c>
      <c r="G16" s="14"/>
    </row>
    <row r="17" spans="2:7" ht="15.75" thickBot="1" x14ac:dyDescent="0.3">
      <c r="B17" s="12" t="s">
        <v>77</v>
      </c>
      <c r="C17" s="114">
        <v>8.5</v>
      </c>
      <c r="D17" s="114"/>
      <c r="E17" s="114"/>
      <c r="F17" s="114"/>
      <c r="G17" s="15"/>
    </row>
  </sheetData>
  <mergeCells count="2">
    <mergeCell ref="B9:C9"/>
    <mergeCell ref="B2:E2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A9B068-495C-42F5-A337-6C83A5EBA1C1}">
  <dimension ref="B2:AV41"/>
  <sheetViews>
    <sheetView topLeftCell="A3" zoomScale="90" zoomScaleNormal="90" workbookViewId="0">
      <selection activeCell="U38" sqref="U38"/>
    </sheetView>
  </sheetViews>
  <sheetFormatPr defaultRowHeight="15" x14ac:dyDescent="0.25"/>
  <cols>
    <col min="2" max="2" width="18.5703125" bestFit="1" customWidth="1"/>
    <col min="3" max="3" width="12.7109375" customWidth="1"/>
    <col min="4" max="4" width="13.5703125" customWidth="1"/>
    <col min="7" max="7" width="10.42578125" style="3" customWidth="1"/>
    <col min="8" max="8" width="12.5703125" style="3" customWidth="1"/>
    <col min="9" max="9" width="13.28515625" style="2" bestFit="1" customWidth="1"/>
    <col min="10" max="10" width="13.42578125" style="2" bestFit="1" customWidth="1"/>
    <col min="11" max="11" width="10.7109375" style="2" bestFit="1" customWidth="1"/>
    <col min="12" max="12" width="10.85546875" style="2" bestFit="1" customWidth="1"/>
    <col min="13" max="13" width="13.7109375" style="2" customWidth="1"/>
    <col min="14" max="14" width="11" style="2" bestFit="1" customWidth="1"/>
    <col min="15" max="15" width="10.28515625" style="2" bestFit="1" customWidth="1"/>
    <col min="16" max="16" width="12.28515625" style="2" customWidth="1"/>
    <col min="17" max="17" width="16.5703125" style="2" customWidth="1"/>
    <col min="18" max="18" width="12.28515625" customWidth="1"/>
    <col min="19" max="22" width="11.5703125" bestFit="1" customWidth="1"/>
    <col min="23" max="23" width="11.85546875" customWidth="1"/>
    <col min="24" max="26" width="11.5703125" bestFit="1" customWidth="1"/>
    <col min="27" max="27" width="14.28515625" customWidth="1"/>
    <col min="28" max="28" width="13.7109375" customWidth="1"/>
    <col min="29" max="29" width="9.5703125" style="3" bestFit="1" customWidth="1"/>
    <col min="30" max="30" width="9.28515625" style="3" bestFit="1" customWidth="1"/>
    <col min="31" max="33" width="9.5703125" style="3" bestFit="1" customWidth="1"/>
    <col min="34" max="34" width="9.140625" style="3"/>
    <col min="35" max="35" width="9.5703125" style="3" bestFit="1" customWidth="1"/>
    <col min="36" max="36" width="15.5703125" bestFit="1" customWidth="1"/>
  </cols>
  <sheetData>
    <row r="2" spans="2:48" ht="15.75" thickBot="1" x14ac:dyDescent="0.3"/>
    <row r="3" spans="2:48" ht="15.75" thickBot="1" x14ac:dyDescent="0.3">
      <c r="B3" s="10" t="s">
        <v>0</v>
      </c>
      <c r="C3" s="48">
        <v>44755</v>
      </c>
      <c r="G3" s="253" t="s">
        <v>31</v>
      </c>
      <c r="H3" s="253" t="s">
        <v>34</v>
      </c>
      <c r="I3" s="263" t="s">
        <v>32</v>
      </c>
      <c r="J3" s="263"/>
      <c r="K3" s="263"/>
      <c r="L3" s="263"/>
      <c r="M3" s="263"/>
      <c r="N3" s="263"/>
      <c r="O3" s="263"/>
      <c r="P3" s="263"/>
      <c r="Q3" s="264"/>
      <c r="R3" s="243" t="s">
        <v>61</v>
      </c>
      <c r="S3" s="243"/>
      <c r="T3" s="243"/>
      <c r="U3" s="243"/>
      <c r="V3" s="243"/>
      <c r="W3" s="243"/>
      <c r="X3" s="243"/>
      <c r="Y3" s="243"/>
      <c r="Z3" s="244"/>
      <c r="AA3" s="258" t="s">
        <v>35</v>
      </c>
      <c r="AB3" s="258" t="s">
        <v>36</v>
      </c>
      <c r="AC3" s="255" t="s">
        <v>60</v>
      </c>
      <c r="AD3" s="256"/>
      <c r="AE3" s="256"/>
      <c r="AF3" s="256"/>
      <c r="AG3" s="256"/>
      <c r="AH3" s="256"/>
      <c r="AI3" s="258" t="s">
        <v>38</v>
      </c>
      <c r="AJ3" s="253" t="s">
        <v>53</v>
      </c>
      <c r="AK3" s="255" t="s">
        <v>58</v>
      </c>
      <c r="AL3" s="256"/>
      <c r="AM3" s="256"/>
      <c r="AN3" s="256"/>
      <c r="AO3" s="256"/>
      <c r="AP3" s="257"/>
      <c r="AQ3" s="255" t="s">
        <v>59</v>
      </c>
      <c r="AR3" s="256"/>
      <c r="AS3" s="256"/>
      <c r="AT3" s="256"/>
      <c r="AU3" s="256"/>
      <c r="AV3" s="257"/>
    </row>
    <row r="4" spans="2:48" ht="15.75" thickBot="1" x14ac:dyDescent="0.3">
      <c r="B4" s="11" t="s">
        <v>1</v>
      </c>
      <c r="C4" s="49" t="s">
        <v>64</v>
      </c>
      <c r="G4" s="254"/>
      <c r="H4" s="254"/>
      <c r="I4" s="19" t="s">
        <v>43</v>
      </c>
      <c r="J4" s="20" t="s">
        <v>44</v>
      </c>
      <c r="K4" s="20" t="s">
        <v>45</v>
      </c>
      <c r="L4" s="20" t="s">
        <v>46</v>
      </c>
      <c r="M4" s="20" t="s">
        <v>47</v>
      </c>
      <c r="N4" s="20" t="s">
        <v>48</v>
      </c>
      <c r="O4" s="20" t="s">
        <v>49</v>
      </c>
      <c r="P4" s="20" t="s">
        <v>50</v>
      </c>
      <c r="Q4" s="31" t="s">
        <v>51</v>
      </c>
      <c r="R4" s="19" t="s">
        <v>18</v>
      </c>
      <c r="S4" s="20" t="s">
        <v>19</v>
      </c>
      <c r="T4" s="20" t="s">
        <v>6</v>
      </c>
      <c r="U4" s="20" t="s">
        <v>7</v>
      </c>
      <c r="V4" s="20" t="s">
        <v>10</v>
      </c>
      <c r="W4" s="20" t="s">
        <v>8</v>
      </c>
      <c r="X4" s="20" t="s">
        <v>9</v>
      </c>
      <c r="Y4" s="20" t="s">
        <v>12</v>
      </c>
      <c r="Z4" s="31" t="s">
        <v>11</v>
      </c>
      <c r="AA4" s="267"/>
      <c r="AB4" s="259"/>
      <c r="AC4" s="19" t="s">
        <v>40</v>
      </c>
      <c r="AD4" s="20" t="s">
        <v>41</v>
      </c>
      <c r="AE4" s="20" t="s">
        <v>42</v>
      </c>
      <c r="AF4" s="20" t="s">
        <v>10</v>
      </c>
      <c r="AG4" s="20" t="s">
        <v>37</v>
      </c>
      <c r="AH4" s="20" t="s">
        <v>11</v>
      </c>
      <c r="AI4" s="259"/>
      <c r="AJ4" s="254"/>
      <c r="AK4" s="19" t="s">
        <v>40</v>
      </c>
      <c r="AL4" s="20" t="s">
        <v>41</v>
      </c>
      <c r="AM4" s="20" t="s">
        <v>42</v>
      </c>
      <c r="AN4" s="20" t="s">
        <v>10</v>
      </c>
      <c r="AO4" s="20" t="s">
        <v>37</v>
      </c>
      <c r="AP4" s="31" t="s">
        <v>11</v>
      </c>
      <c r="AQ4" s="19" t="s">
        <v>40</v>
      </c>
      <c r="AR4" s="20" t="s">
        <v>41</v>
      </c>
      <c r="AS4" s="20" t="s">
        <v>42</v>
      </c>
      <c r="AT4" s="20" t="s">
        <v>10</v>
      </c>
      <c r="AU4" s="20" t="s">
        <v>37</v>
      </c>
      <c r="AV4" s="31" t="s">
        <v>11</v>
      </c>
    </row>
    <row r="5" spans="2:48" x14ac:dyDescent="0.25">
      <c r="B5" s="11" t="s">
        <v>2</v>
      </c>
      <c r="C5" s="102">
        <v>0.20039999999999999</v>
      </c>
      <c r="G5" s="63" t="s">
        <v>33</v>
      </c>
      <c r="H5" s="63"/>
      <c r="I5" s="64">
        <v>25680</v>
      </c>
      <c r="J5" s="85"/>
      <c r="K5" s="88"/>
      <c r="L5" s="65"/>
      <c r="M5" s="88"/>
      <c r="N5" s="65">
        <v>44353</v>
      </c>
      <c r="O5" s="88"/>
      <c r="P5" s="88"/>
      <c r="Q5" s="66"/>
      <c r="R5" s="67">
        <f>I5*$D$9</f>
        <v>3.8385376763905928E-6</v>
      </c>
      <c r="S5" s="68">
        <f>J5*$D$10</f>
        <v>0</v>
      </c>
      <c r="T5" s="68">
        <f>K5*$D$11</f>
        <v>0</v>
      </c>
      <c r="U5" s="68">
        <f>L5*$D$12</f>
        <v>0</v>
      </c>
      <c r="V5" s="68">
        <f>M5*$D$13</f>
        <v>0</v>
      </c>
      <c r="W5" s="68">
        <f>N5*$D$14</f>
        <v>5.6429135112029163E-6</v>
      </c>
      <c r="X5" s="68">
        <f>O5*$D$15</f>
        <v>0</v>
      </c>
      <c r="Y5" s="68">
        <f>P5*$D$16</f>
        <v>0</v>
      </c>
      <c r="Z5" s="69">
        <f>Q5*$D$18</f>
        <v>0</v>
      </c>
      <c r="AA5" s="70"/>
      <c r="AB5" s="71"/>
      <c r="AC5" s="72"/>
      <c r="AD5" s="73"/>
      <c r="AE5" s="73"/>
      <c r="AF5" s="73"/>
      <c r="AG5" s="73"/>
      <c r="AH5" s="73"/>
      <c r="AI5" s="63"/>
      <c r="AJ5" s="123"/>
      <c r="AK5" s="52"/>
      <c r="AL5" s="122"/>
      <c r="AM5" s="122"/>
      <c r="AN5" s="122"/>
      <c r="AO5" s="122"/>
      <c r="AP5" s="123"/>
      <c r="AQ5" s="124"/>
      <c r="AR5" s="122"/>
      <c r="AS5" s="122"/>
      <c r="AT5" s="122"/>
      <c r="AU5" s="122"/>
      <c r="AV5" s="123"/>
    </row>
    <row r="6" spans="2:48" ht="15.75" thickBot="1" x14ac:dyDescent="0.3">
      <c r="B6" s="12" t="s">
        <v>3</v>
      </c>
      <c r="C6" s="47">
        <v>1</v>
      </c>
      <c r="G6" s="53" t="s">
        <v>33</v>
      </c>
      <c r="H6" s="53"/>
      <c r="I6" s="54">
        <v>24811</v>
      </c>
      <c r="J6" s="86"/>
      <c r="K6" s="89"/>
      <c r="L6" s="55"/>
      <c r="M6" s="89"/>
      <c r="N6" s="55">
        <v>44361</v>
      </c>
      <c r="O6" s="89"/>
      <c r="P6" s="89"/>
      <c r="Q6" s="56"/>
      <c r="R6" s="57">
        <f t="shared" ref="R6:R31" si="0">I6*$D$9</f>
        <v>3.7086432355501167E-6</v>
      </c>
      <c r="S6" s="58">
        <f t="shared" ref="S6:S31" si="1">J6*$D$10</f>
        <v>0</v>
      </c>
      <c r="T6" s="58">
        <f t="shared" ref="T6:T7" si="2">K6*$D$11</f>
        <v>0</v>
      </c>
      <c r="U6" s="58">
        <f t="shared" ref="U6:U31" si="3">L6*$D$12</f>
        <v>0</v>
      </c>
      <c r="V6" s="58">
        <f t="shared" ref="V6:V31" si="4">M6*$D$13</f>
        <v>0</v>
      </c>
      <c r="W6" s="58">
        <f t="shared" ref="W6:W31" si="5">N6*$D$14</f>
        <v>5.6439313297966894E-6</v>
      </c>
      <c r="X6" s="58">
        <f t="shared" ref="X6:X31" si="6">O6*$D$15</f>
        <v>0</v>
      </c>
      <c r="Y6" s="58">
        <f t="shared" ref="Y6:Y31" si="7">P6*$D$16</f>
        <v>0</v>
      </c>
      <c r="Z6" s="59">
        <f t="shared" ref="Z6:Z31" si="8">Q6*$D$18</f>
        <v>0</v>
      </c>
      <c r="AA6" s="51"/>
      <c r="AB6" s="60"/>
      <c r="AC6" s="61"/>
      <c r="AD6" s="62"/>
      <c r="AE6" s="62"/>
      <c r="AF6" s="62"/>
      <c r="AG6" s="62"/>
      <c r="AH6" s="62"/>
      <c r="AI6" s="53"/>
      <c r="AJ6" s="129"/>
      <c r="AK6" s="83"/>
      <c r="AL6" s="128"/>
      <c r="AM6" s="128"/>
      <c r="AN6" s="128"/>
      <c r="AO6" s="128"/>
      <c r="AP6" s="129"/>
      <c r="AQ6" s="130"/>
      <c r="AR6" s="128"/>
      <c r="AS6" s="128"/>
      <c r="AT6" s="128"/>
      <c r="AU6" s="128"/>
      <c r="AV6" s="129"/>
    </row>
    <row r="7" spans="2:48" ht="15.75" thickBot="1" x14ac:dyDescent="0.3">
      <c r="G7" s="74" t="s">
        <v>33</v>
      </c>
      <c r="H7" s="74"/>
      <c r="I7" s="75">
        <v>25927</v>
      </c>
      <c r="J7" s="87"/>
      <c r="K7" s="90"/>
      <c r="L7" s="76"/>
      <c r="M7" s="90"/>
      <c r="N7" s="76">
        <v>46800</v>
      </c>
      <c r="O7" s="90"/>
      <c r="P7" s="90"/>
      <c r="Q7" s="77"/>
      <c r="R7" s="78">
        <f t="shared" si="0"/>
        <v>3.8754581906455955E-6</v>
      </c>
      <c r="S7" s="79">
        <f t="shared" si="1"/>
        <v>0</v>
      </c>
      <c r="T7" s="79">
        <f t="shared" si="2"/>
        <v>0</v>
      </c>
      <c r="U7" s="79">
        <f t="shared" si="3"/>
        <v>0</v>
      </c>
      <c r="V7" s="79">
        <f t="shared" si="4"/>
        <v>0</v>
      </c>
      <c r="W7" s="79">
        <f t="shared" si="5"/>
        <v>5.9542387735732978E-6</v>
      </c>
      <c r="X7" s="79">
        <f t="shared" si="6"/>
        <v>0</v>
      </c>
      <c r="Y7" s="79">
        <f t="shared" si="7"/>
        <v>0</v>
      </c>
      <c r="Z7" s="80">
        <f t="shared" si="8"/>
        <v>0</v>
      </c>
      <c r="AA7" s="81"/>
      <c r="AB7" s="82"/>
      <c r="AC7" s="83"/>
      <c r="AD7" s="84"/>
      <c r="AE7" s="84"/>
      <c r="AF7" s="84"/>
      <c r="AG7" s="84"/>
      <c r="AH7" s="84"/>
      <c r="AI7" s="74"/>
      <c r="AJ7" s="129"/>
      <c r="AK7" s="83"/>
      <c r="AL7" s="128"/>
      <c r="AM7" s="128"/>
      <c r="AN7" s="128"/>
      <c r="AO7" s="128"/>
      <c r="AP7" s="129"/>
      <c r="AQ7" s="130"/>
      <c r="AR7" s="128"/>
      <c r="AS7" s="128"/>
      <c r="AT7" s="128"/>
      <c r="AU7" s="128"/>
      <c r="AV7" s="129"/>
    </row>
    <row r="8" spans="2:48" ht="15.75" thickBot="1" x14ac:dyDescent="0.3">
      <c r="B8" s="8" t="s">
        <v>4</v>
      </c>
      <c r="C8" s="16" t="s">
        <v>14</v>
      </c>
      <c r="D8" s="9" t="s">
        <v>5</v>
      </c>
      <c r="G8" s="17">
        <v>1</v>
      </c>
      <c r="H8" s="17">
        <v>1</v>
      </c>
      <c r="I8" s="41">
        <v>18432</v>
      </c>
      <c r="J8" s="42">
        <v>961</v>
      </c>
      <c r="K8" s="42">
        <v>10</v>
      </c>
      <c r="L8" s="42">
        <v>77</v>
      </c>
      <c r="M8" s="42">
        <v>32</v>
      </c>
      <c r="N8" s="42">
        <v>622</v>
      </c>
      <c r="O8" s="42">
        <v>70</v>
      </c>
      <c r="P8" s="42"/>
      <c r="Q8" s="43">
        <v>136</v>
      </c>
      <c r="R8" s="32">
        <f t="shared" si="0"/>
        <v>2.7551373228672666E-6</v>
      </c>
      <c r="S8" s="33">
        <f t="shared" si="1"/>
        <v>1.5105065521532209E-7</v>
      </c>
      <c r="T8" s="33">
        <f>(K8-11)*$D$11</f>
        <v>-1.4795050329402993E-10</v>
      </c>
      <c r="U8" s="33">
        <f t="shared" si="3"/>
        <v>1.1979414978054754E-8</v>
      </c>
      <c r="V8" s="33">
        <f t="shared" si="4"/>
        <v>4.7344161054089579E-9</v>
      </c>
      <c r="W8" s="33">
        <f t="shared" si="5"/>
        <v>7.9135395665867334E-8</v>
      </c>
      <c r="X8" s="33">
        <f t="shared" si="6"/>
        <v>7.61092028825952E-9</v>
      </c>
      <c r="Y8" s="33">
        <f t="shared" si="7"/>
        <v>0</v>
      </c>
      <c r="Z8" s="34">
        <f t="shared" si="8"/>
        <v>1.333566454326302E-8</v>
      </c>
      <c r="AA8" s="38">
        <f>((Branco!$O$10-R8)/(Branco!$O$10))*100</f>
        <v>28.831229004980884</v>
      </c>
      <c r="AB8" s="39">
        <f>((Branco!$T$10-W8)/(Branco!$T$10))*100</f>
        <v>98.602327955366945</v>
      </c>
      <c r="AC8" s="40">
        <f>(S8/SUM(S8,T8,U8,V8,X8,Z8,Y8))*100</f>
        <v>80.106149449078416</v>
      </c>
      <c r="AD8" s="23">
        <f>(T8/SUM(S8,T8,U8,V8,X8,Z8,Y8))*100</f>
        <v>-7.8462057056576925E-2</v>
      </c>
      <c r="AE8" s="23">
        <f>(U8/SUM(S8,T8,U8,V8,X8,Z8,Y8))*100</f>
        <v>6.3529999600242792</v>
      </c>
      <c r="AF8" s="23">
        <f>(V8/SUM(S8,T8,U8,V8,X8,Z8,Y8))*100</f>
        <v>2.5107858258104616</v>
      </c>
      <c r="AG8" s="23">
        <f>(X8/SUM(S8,T8,U8,V8,X8,Z8,Y8))*100</f>
        <v>4.0362719194249213</v>
      </c>
      <c r="AH8" s="23">
        <f>(Z8/SUM(S8,T8,U8,V8,X8,Z8,Y8))*100</f>
        <v>7.0722549027185</v>
      </c>
      <c r="AI8" s="39">
        <f>(((R8/3)+(S8/3)+(2*T8/3)+(2*U8/3)+(V8)+(W8)+(X8))/(((AVERAGE($W$5:$W$7)))+((AVERAGE($R$5:$R$7))/3)))*100</f>
        <v>15.223285819245394</v>
      </c>
      <c r="AJ8" s="117">
        <f>(AC8*AA8)/100</f>
        <v>23.095587394736029</v>
      </c>
      <c r="AK8" s="40">
        <f>(AC8/100)*(($AA8/100)*($C$25))/($C$5/1000)</f>
        <v>56.556254727909867</v>
      </c>
      <c r="AL8" s="23">
        <f t="shared" ref="AL8:AP23" si="9">(AD8/100)*(($AA8/100)*($C$25))/($C$5/1000)</f>
        <v>-5.5395498546442913E-2</v>
      </c>
      <c r="AM8" s="23">
        <f t="shared" si="9"/>
        <v>4.4853221194202328</v>
      </c>
      <c r="AN8" s="23">
        <f t="shared" si="9"/>
        <v>1.7726559534861732</v>
      </c>
      <c r="AO8" s="23">
        <f t="shared" si="9"/>
        <v>2.8496741435714052</v>
      </c>
      <c r="AP8" s="117">
        <f t="shared" si="9"/>
        <v>4.9931279000386217</v>
      </c>
      <c r="AQ8" s="40">
        <f>AK8*42.8</f>
        <v>2420.6077023545422</v>
      </c>
      <c r="AR8" s="23">
        <f>AL8*30.07</f>
        <v>-1.6657426412915384</v>
      </c>
      <c r="AS8" s="1">
        <f>AM8*28.05</f>
        <v>125.81328544973753</v>
      </c>
      <c r="AT8" s="1">
        <f>AN8*16.04</f>
        <v>28.433401493918218</v>
      </c>
      <c r="AU8" s="1">
        <f>AO8*28.01</f>
        <v>79.819372761435062</v>
      </c>
      <c r="AV8" s="156">
        <f>AP8*2</f>
        <v>9.9862558000772434</v>
      </c>
    </row>
    <row r="9" spans="2:48" x14ac:dyDescent="0.25">
      <c r="B9" s="4" t="s">
        <v>18</v>
      </c>
      <c r="C9" s="3" t="s">
        <v>15</v>
      </c>
      <c r="D9" s="29">
        <v>1.4947576621458694E-10</v>
      </c>
      <c r="G9" s="17">
        <v>2</v>
      </c>
      <c r="H9" s="17">
        <v>15</v>
      </c>
      <c r="I9" s="41">
        <v>24665</v>
      </c>
      <c r="J9" s="42">
        <v>471</v>
      </c>
      <c r="K9" s="42">
        <v>22</v>
      </c>
      <c r="L9" s="42">
        <v>161</v>
      </c>
      <c r="M9" s="42">
        <v>85</v>
      </c>
      <c r="N9" s="42">
        <v>41867</v>
      </c>
      <c r="O9" s="42">
        <v>210</v>
      </c>
      <c r="P9" s="42"/>
      <c r="Q9" s="43">
        <v>166</v>
      </c>
      <c r="R9" s="32">
        <f t="shared" si="0"/>
        <v>3.686819773682787E-6</v>
      </c>
      <c r="S9" s="33">
        <f t="shared" si="1"/>
        <v>7.4032110932795734E-8</v>
      </c>
      <c r="T9" s="33">
        <f t="shared" ref="T9:T31" si="10">(K9-11)*$D$11</f>
        <v>1.6274555362343292E-9</v>
      </c>
      <c r="U9" s="33">
        <f t="shared" si="3"/>
        <v>2.5047867681387212E-8</v>
      </c>
      <c r="V9" s="33">
        <f t="shared" si="4"/>
        <v>1.2575792779992544E-8</v>
      </c>
      <c r="W9" s="33">
        <f t="shared" si="5"/>
        <v>5.3266263831878902E-6</v>
      </c>
      <c r="X9" s="33">
        <f t="shared" si="6"/>
        <v>2.2832760864778558E-8</v>
      </c>
      <c r="Y9" s="33">
        <f t="shared" si="7"/>
        <v>0</v>
      </c>
      <c r="Z9" s="34">
        <f t="shared" si="8"/>
        <v>1.6277355251335747E-8</v>
      </c>
      <c r="AA9" s="38">
        <f>((Branco!$O$10-R9)/(Branco!$O$10))*100</f>
        <v>4.7646627282906673</v>
      </c>
      <c r="AB9" s="39">
        <f>((Branco!$T$10-W9)/(Branco!$T$10))*100</f>
        <v>5.922290204739376</v>
      </c>
      <c r="AC9" s="40">
        <f t="shared" ref="AC9:AC31" si="11">(S9/SUM(S9,T9,U9,V9,X9,Z9,Y9))*100</f>
        <v>48.57962260870837</v>
      </c>
      <c r="AD9" s="23">
        <f t="shared" ref="AD9:AD31" si="12">(T9/SUM(S9,T9,U9,V9,X9,Z9,Y9))*100</f>
        <v>1.0679308581986313</v>
      </c>
      <c r="AE9" s="23">
        <f t="shared" ref="AE9:AE31" si="13">(U9/SUM(S9,T9,U9,V9,X9,Z9,Y9))*100</f>
        <v>16.436326666670968</v>
      </c>
      <c r="AF9" s="23">
        <f t="shared" ref="AF9:AF31" si="14">(V9/SUM(S9,T9,U9,V9,X9,Z9,Y9))*100</f>
        <v>8.2521929951712423</v>
      </c>
      <c r="AG9" s="23">
        <f t="shared" ref="AG9:AG31" si="15">(X9/SUM(S9,T9,U9,V9,X9,Z9,Y9))*100</f>
        <v>14.982781011509113</v>
      </c>
      <c r="AH9" s="23">
        <f t="shared" ref="AH9:AH31" si="16">(Z9/SUM(S9,T9,U9,V9,X9,Z9,Y9))*100</f>
        <v>10.681145859741681</v>
      </c>
      <c r="AI9" s="39">
        <f t="shared" ref="AI9:AI31" si="17">(((R9/3)+(S9/3)+(2*T9/3)+(2*U9/3)+(V9)+(W9)+(X9))/(((AVERAGE($W$5:$W$7)))+((AVERAGE($R$5:$R$7))/3)))*100</f>
        <v>94.544430485360252</v>
      </c>
      <c r="AJ9" s="117">
        <f t="shared" ref="AJ9:AJ28" si="18">(AC9*AA9)/100</f>
        <v>2.3146551719813941</v>
      </c>
      <c r="AK9" s="40">
        <f t="shared" ref="AK9:AP31" si="19">(AC9/100)*(($AA9/100)*($C$25))/($C$5/1000)</f>
        <v>5.6681055682389987</v>
      </c>
      <c r="AL9" s="23">
        <f t="shared" si="9"/>
        <v>0.12460254976877548</v>
      </c>
      <c r="AM9" s="23">
        <f t="shared" si="9"/>
        <v>1.9177348381469832</v>
      </c>
      <c r="AN9" s="23">
        <f t="shared" si="9"/>
        <v>0.96283788457690156</v>
      </c>
      <c r="AO9" s="23">
        <f t="shared" si="9"/>
        <v>1.748140061998277</v>
      </c>
      <c r="AP9" s="117">
        <f t="shared" si="9"/>
        <v>1.2462398650236126</v>
      </c>
      <c r="AQ9" s="40">
        <f t="shared" ref="AQ9:AQ31" si="20">AK9*42.8</f>
        <v>242.59491832062912</v>
      </c>
      <c r="AR9" s="23">
        <f t="shared" ref="AR9:AR31" si="21">AL9*30.07</f>
        <v>3.7467986715470789</v>
      </c>
      <c r="AS9" s="1">
        <f t="shared" ref="AS9:AS31" si="22">AM9*28.05</f>
        <v>53.792462210022883</v>
      </c>
      <c r="AT9" s="1">
        <f t="shared" ref="AT9:AT31" si="23">AN9*16.04</f>
        <v>15.4439196686135</v>
      </c>
      <c r="AU9" s="1">
        <f t="shared" ref="AU9:AU31" si="24">AO9*28.01</f>
        <v>48.965403136571744</v>
      </c>
      <c r="AV9" s="156">
        <f t="shared" ref="AV9:AV31" si="25">AP9*2</f>
        <v>2.4924797300472252</v>
      </c>
    </row>
    <row r="10" spans="2:48" x14ac:dyDescent="0.25">
      <c r="B10" s="4" t="s">
        <v>19</v>
      </c>
      <c r="C10" s="3" t="s">
        <v>15</v>
      </c>
      <c r="D10" s="29">
        <f>(D9)*(D12/D11)</f>
        <v>1.5718070261740071E-10</v>
      </c>
      <c r="G10" s="17">
        <v>3</v>
      </c>
      <c r="H10" s="17">
        <v>30</v>
      </c>
      <c r="I10" s="41">
        <v>24933</v>
      </c>
      <c r="J10" s="42">
        <v>411</v>
      </c>
      <c r="K10" s="42">
        <v>20</v>
      </c>
      <c r="L10" s="42">
        <v>185</v>
      </c>
      <c r="M10" s="42">
        <v>99</v>
      </c>
      <c r="N10" s="42">
        <v>42638</v>
      </c>
      <c r="O10" s="42">
        <v>227</v>
      </c>
      <c r="P10" s="42"/>
      <c r="Q10" s="43">
        <v>181</v>
      </c>
      <c r="R10" s="32">
        <f t="shared" si="0"/>
        <v>3.7268792790282962E-6</v>
      </c>
      <c r="S10" s="33">
        <f t="shared" si="1"/>
        <v>6.4601268775751687E-8</v>
      </c>
      <c r="T10" s="33">
        <f t="shared" si="10"/>
        <v>1.3315545296462694E-9</v>
      </c>
      <c r="U10" s="33">
        <f t="shared" si="3"/>
        <v>2.8781711310910772E-8</v>
      </c>
      <c r="V10" s="33">
        <f t="shared" si="4"/>
        <v>1.4647099826108964E-8</v>
      </c>
      <c r="W10" s="33">
        <f t="shared" si="5"/>
        <v>5.4247186501627841E-6</v>
      </c>
      <c r="X10" s="33">
        <f t="shared" si="6"/>
        <v>2.4681127220498729E-8</v>
      </c>
      <c r="Y10" s="33">
        <f t="shared" si="7"/>
        <v>0</v>
      </c>
      <c r="Z10" s="34">
        <f t="shared" si="8"/>
        <v>1.7748200605372107E-8</v>
      </c>
      <c r="AA10" s="38">
        <f>((Branco!$O$10-R10)/(Branco!$O$10))*100</f>
        <v>3.7298737402988564</v>
      </c>
      <c r="AB10" s="39">
        <f>((Branco!$T$10-W10)/(Branco!$T$10))*100</f>
        <v>4.1898060465205802</v>
      </c>
      <c r="AC10" s="40">
        <f t="shared" si="11"/>
        <v>42.559364411676761</v>
      </c>
      <c r="AD10" s="23">
        <f t="shared" si="12"/>
        <v>0.87722912467790037</v>
      </c>
      <c r="AE10" s="23">
        <f t="shared" si="13"/>
        <v>18.96141303857042</v>
      </c>
      <c r="AF10" s="23">
        <f t="shared" si="14"/>
        <v>9.6495203714569033</v>
      </c>
      <c r="AG10" s="23">
        <f t="shared" si="15"/>
        <v>16.259945158576148</v>
      </c>
      <c r="AH10" s="23">
        <f t="shared" si="16"/>
        <v>11.692527895041865</v>
      </c>
      <c r="AI10" s="39">
        <f t="shared" si="17"/>
        <v>96.1765574687157</v>
      </c>
      <c r="AJ10" s="117">
        <f t="shared" si="18"/>
        <v>1.5874105572292285</v>
      </c>
      <c r="AK10" s="40">
        <f t="shared" si="19"/>
        <v>3.8872358731560932</v>
      </c>
      <c r="AL10" s="23">
        <f t="shared" si="9"/>
        <v>8.0123295297372277E-2</v>
      </c>
      <c r="AM10" s="23">
        <f t="shared" si="9"/>
        <v>1.7318746646751599</v>
      </c>
      <c r="AN10" s="23">
        <f t="shared" si="9"/>
        <v>0.88135624827109493</v>
      </c>
      <c r="AO10" s="23">
        <f t="shared" si="9"/>
        <v>1.4851312511289858</v>
      </c>
      <c r="AP10" s="117">
        <f t="shared" si="9"/>
        <v>1.0679580043026853</v>
      </c>
      <c r="AQ10" s="40">
        <f t="shared" si="20"/>
        <v>166.37369537108077</v>
      </c>
      <c r="AR10" s="23">
        <f t="shared" si="21"/>
        <v>2.4093074895919844</v>
      </c>
      <c r="AS10" s="1">
        <f t="shared" si="22"/>
        <v>48.579084344138238</v>
      </c>
      <c r="AT10" s="1">
        <f t="shared" si="23"/>
        <v>14.136954222268361</v>
      </c>
      <c r="AU10" s="1">
        <f t="shared" si="24"/>
        <v>41.598526344122895</v>
      </c>
      <c r="AV10" s="156">
        <f t="shared" si="25"/>
        <v>2.1359160086053706</v>
      </c>
    </row>
    <row r="11" spans="2:48" x14ac:dyDescent="0.25">
      <c r="B11" s="4" t="s">
        <v>6</v>
      </c>
      <c r="C11" s="3" t="s">
        <v>15</v>
      </c>
      <c r="D11" s="29">
        <f>(D9)*(0.97/0.98)</f>
        <v>1.4795050329402993E-10</v>
      </c>
      <c r="G11" s="17">
        <v>4</v>
      </c>
      <c r="H11" s="17">
        <v>45</v>
      </c>
      <c r="I11" s="41">
        <v>25085</v>
      </c>
      <c r="J11" s="42">
        <v>409</v>
      </c>
      <c r="K11" s="42">
        <v>19</v>
      </c>
      <c r="L11" s="42">
        <v>195</v>
      </c>
      <c r="M11" s="42">
        <v>106</v>
      </c>
      <c r="N11" s="42">
        <v>42914</v>
      </c>
      <c r="O11" s="42">
        <v>256</v>
      </c>
      <c r="P11" s="42"/>
      <c r="Q11" s="43">
        <v>192</v>
      </c>
      <c r="R11" s="32">
        <f t="shared" si="0"/>
        <v>3.7495995954929134E-6</v>
      </c>
      <c r="S11" s="33">
        <f t="shared" si="1"/>
        <v>6.4286907370516886E-8</v>
      </c>
      <c r="T11" s="33">
        <f t="shared" si="10"/>
        <v>1.1836040263522395E-9</v>
      </c>
      <c r="U11" s="33">
        <f t="shared" si="3"/>
        <v>3.0337479489878924E-8</v>
      </c>
      <c r="V11" s="33">
        <f t="shared" si="4"/>
        <v>1.5682753349167174E-8</v>
      </c>
      <c r="W11" s="33">
        <f t="shared" si="5"/>
        <v>5.4598333916479594E-6</v>
      </c>
      <c r="X11" s="33">
        <f t="shared" si="6"/>
        <v>2.7834222768491957E-8</v>
      </c>
      <c r="Y11" s="33">
        <f t="shared" si="7"/>
        <v>0</v>
      </c>
      <c r="Z11" s="34">
        <f t="shared" si="8"/>
        <v>1.8826820531665441E-8</v>
      </c>
      <c r="AA11" s="38">
        <f>((Branco!$O$10-R11)/(Branco!$O$10))*100</f>
        <v>3.1429784933781244</v>
      </c>
      <c r="AB11" s="39">
        <f>((Branco!$T$10-W11)/(Branco!$T$10))*100</f>
        <v>3.5696171649792352</v>
      </c>
      <c r="AC11" s="40">
        <f t="shared" si="11"/>
        <v>40.648865480482641</v>
      </c>
      <c r="AD11" s="23">
        <f t="shared" si="12"/>
        <v>0.74839750140811578</v>
      </c>
      <c r="AE11" s="23">
        <f t="shared" si="13"/>
        <v>19.182508122432246</v>
      </c>
      <c r="AF11" s="23">
        <f t="shared" si="14"/>
        <v>9.916266893657534</v>
      </c>
      <c r="AG11" s="23">
        <f t="shared" si="15"/>
        <v>17.599689008980242</v>
      </c>
      <c r="AH11" s="23">
        <f t="shared" si="16"/>
        <v>11.904272993039207</v>
      </c>
      <c r="AI11" s="39">
        <f t="shared" si="17"/>
        <v>96.856564016415575</v>
      </c>
      <c r="AJ11" s="117">
        <f t="shared" si="18"/>
        <v>1.2775850998537739</v>
      </c>
      <c r="AK11" s="40">
        <f t="shared" si="19"/>
        <v>3.1285382401826558</v>
      </c>
      <c r="AL11" s="23">
        <f t="shared" si="9"/>
        <v>5.7600382552783679E-2</v>
      </c>
      <c r="AM11" s="23">
        <f t="shared" si="9"/>
        <v>1.4763809394006022</v>
      </c>
      <c r="AN11" s="23">
        <f t="shared" si="9"/>
        <v>0.76320506882438366</v>
      </c>
      <c r="AO11" s="23">
        <f t="shared" si="9"/>
        <v>1.3545593321996772</v>
      </c>
      <c r="AP11" s="117">
        <f t="shared" si="9"/>
        <v>0.91621187553632544</v>
      </c>
      <c r="AQ11" s="40">
        <f t="shared" si="20"/>
        <v>133.90143667981766</v>
      </c>
      <c r="AR11" s="23">
        <f t="shared" si="21"/>
        <v>1.7320435033622053</v>
      </c>
      <c r="AS11" s="1">
        <f t="shared" si="22"/>
        <v>41.412485350186891</v>
      </c>
      <c r="AT11" s="1">
        <f t="shared" si="23"/>
        <v>12.241809303943112</v>
      </c>
      <c r="AU11" s="1">
        <f t="shared" si="24"/>
        <v>37.941206894912959</v>
      </c>
      <c r="AV11" s="156">
        <f t="shared" si="25"/>
        <v>1.8324237510726509</v>
      </c>
    </row>
    <row r="12" spans="2:48" x14ac:dyDescent="0.25">
      <c r="B12" s="5" t="s">
        <v>7</v>
      </c>
      <c r="C12" s="3" t="s">
        <v>15</v>
      </c>
      <c r="D12" s="29">
        <f>(D9)*(1.02/0.98)</f>
        <v>1.5557681789681499E-10</v>
      </c>
      <c r="G12" s="91">
        <v>5</v>
      </c>
      <c r="H12" s="91">
        <v>60</v>
      </c>
      <c r="I12" s="92">
        <v>24834</v>
      </c>
      <c r="J12" s="93">
        <v>406</v>
      </c>
      <c r="K12" s="93">
        <v>19</v>
      </c>
      <c r="L12" s="93">
        <v>198</v>
      </c>
      <c r="M12" s="93">
        <v>107</v>
      </c>
      <c r="N12" s="93">
        <v>42902</v>
      </c>
      <c r="O12" s="93">
        <v>248</v>
      </c>
      <c r="P12" s="93"/>
      <c r="Q12" s="94">
        <v>199</v>
      </c>
      <c r="R12" s="95">
        <f t="shared" si="0"/>
        <v>3.7120811781730523E-6</v>
      </c>
      <c r="S12" s="96">
        <f t="shared" si="1"/>
        <v>6.3815365262664685E-8</v>
      </c>
      <c r="T12" s="96">
        <f t="shared" si="10"/>
        <v>1.1836040263522395E-9</v>
      </c>
      <c r="U12" s="96">
        <f t="shared" si="3"/>
        <v>3.0804209943569365E-8</v>
      </c>
      <c r="V12" s="96">
        <f t="shared" si="4"/>
        <v>1.5830703852461203E-8</v>
      </c>
      <c r="W12" s="96">
        <f t="shared" si="5"/>
        <v>5.4583066637573E-6</v>
      </c>
      <c r="X12" s="96">
        <f t="shared" si="6"/>
        <v>2.6964403306976584E-8</v>
      </c>
      <c r="Y12" s="96">
        <f t="shared" si="7"/>
        <v>0</v>
      </c>
      <c r="Z12" s="97">
        <f t="shared" si="8"/>
        <v>1.9513215030215743E-8</v>
      </c>
      <c r="AA12" s="98">
        <f>((Branco!$O$10-R12)/(Branco!$O$10))*100</f>
        <v>4.1121278813853763</v>
      </c>
      <c r="AB12" s="99">
        <f>((Branco!$T$10-W12)/(Branco!$T$10))*100</f>
        <v>3.5965818989592861</v>
      </c>
      <c r="AC12" s="100">
        <f t="shared" si="11"/>
        <v>40.360988725446681</v>
      </c>
      <c r="AD12" s="101">
        <f t="shared" si="12"/>
        <v>0.74858818979360786</v>
      </c>
      <c r="AE12" s="101">
        <f t="shared" si="13"/>
        <v>19.482586444680031</v>
      </c>
      <c r="AF12" s="101">
        <f t="shared" si="14"/>
        <v>10.012367038489506</v>
      </c>
      <c r="AG12" s="101">
        <f t="shared" si="15"/>
        <v>17.054042915554653</v>
      </c>
      <c r="AH12" s="101">
        <f t="shared" si="16"/>
        <v>12.341426686035526</v>
      </c>
      <c r="AI12" s="99">
        <f t="shared" si="17"/>
        <v>96.648463588481675</v>
      </c>
      <c r="AJ12" s="120">
        <f t="shared" si="18"/>
        <v>1.6596954705819014</v>
      </c>
      <c r="AK12" s="100">
        <f t="shared" si="19"/>
        <v>4.0642464814028632</v>
      </c>
      <c r="AL12" s="101">
        <f t="shared" si="9"/>
        <v>7.5380881699516344E-2</v>
      </c>
      <c r="AM12" s="101">
        <f t="shared" si="9"/>
        <v>1.9618457304167942</v>
      </c>
      <c r="AN12" s="101">
        <f t="shared" si="9"/>
        <v>1.0082192927310312</v>
      </c>
      <c r="AO12" s="101">
        <f t="shared" si="9"/>
        <v>1.7172977199524575</v>
      </c>
      <c r="AP12" s="120">
        <f t="shared" si="9"/>
        <v>1.2427495353350311</v>
      </c>
      <c r="AQ12" s="100">
        <f t="shared" si="20"/>
        <v>173.94974940404254</v>
      </c>
      <c r="AR12" s="101">
        <f t="shared" si="21"/>
        <v>2.2667031127044566</v>
      </c>
      <c r="AS12" s="158">
        <f t="shared" si="22"/>
        <v>55.029772738191078</v>
      </c>
      <c r="AT12" s="158">
        <f t="shared" si="23"/>
        <v>16.17183745540574</v>
      </c>
      <c r="AU12" s="158">
        <f t="shared" si="24"/>
        <v>48.101509135868341</v>
      </c>
      <c r="AV12" s="159">
        <f t="shared" si="25"/>
        <v>2.4854990706700621</v>
      </c>
    </row>
    <row r="13" spans="2:48" x14ac:dyDescent="0.25">
      <c r="B13" s="5" t="s">
        <v>10</v>
      </c>
      <c r="C13" s="3" t="s">
        <v>15</v>
      </c>
      <c r="D13" s="29">
        <f>D11</f>
        <v>1.4795050329402993E-10</v>
      </c>
      <c r="G13" s="17">
        <v>6</v>
      </c>
      <c r="H13" s="17">
        <v>75</v>
      </c>
      <c r="I13" s="41">
        <v>24598</v>
      </c>
      <c r="J13" s="42">
        <v>403</v>
      </c>
      <c r="K13" s="42">
        <v>15</v>
      </c>
      <c r="L13" s="42">
        <v>199</v>
      </c>
      <c r="M13" s="42">
        <v>108</v>
      </c>
      <c r="N13" s="42">
        <v>42986</v>
      </c>
      <c r="O13" s="42">
        <v>247</v>
      </c>
      <c r="P13" s="42"/>
      <c r="Q13" s="43">
        <v>204</v>
      </c>
      <c r="R13" s="32">
        <f t="shared" si="0"/>
        <v>3.6768048973464098E-6</v>
      </c>
      <c r="S13" s="33">
        <f t="shared" si="1"/>
        <v>6.3343823154812484E-8</v>
      </c>
      <c r="T13" s="33">
        <f t="shared" si="10"/>
        <v>5.9180201317611974E-10</v>
      </c>
      <c r="U13" s="33">
        <f t="shared" si="3"/>
        <v>3.095978676146618E-8</v>
      </c>
      <c r="V13" s="33">
        <f t="shared" si="4"/>
        <v>1.5978654355755233E-8</v>
      </c>
      <c r="W13" s="33">
        <f t="shared" si="5"/>
        <v>5.4689937589919189E-6</v>
      </c>
      <c r="X13" s="33">
        <f t="shared" si="6"/>
        <v>2.685567587428716E-8</v>
      </c>
      <c r="Y13" s="33">
        <f t="shared" si="7"/>
        <v>0</v>
      </c>
      <c r="Z13" s="34">
        <f t="shared" si="8"/>
        <v>2.0003496814894532E-8</v>
      </c>
      <c r="AA13" s="38">
        <f>((Branco!$O$10-R13)/(Branco!$O$10))*100</f>
        <v>5.023359975288618</v>
      </c>
      <c r="AB13" s="39">
        <f>((Branco!$T$10-W13)/(Branco!$T$10))*100</f>
        <v>3.4078287610988718</v>
      </c>
      <c r="AC13" s="40">
        <f t="shared" si="11"/>
        <v>40.158829912252344</v>
      </c>
      <c r="AD13" s="23">
        <f t="shared" si="12"/>
        <v>0.3751916951836638</v>
      </c>
      <c r="AE13" s="23">
        <f t="shared" si="13"/>
        <v>19.627940795974247</v>
      </c>
      <c r="AF13" s="23">
        <f t="shared" si="14"/>
        <v>10.130175769958925</v>
      </c>
      <c r="AG13" s="23">
        <f t="shared" si="15"/>
        <v>17.026009260259489</v>
      </c>
      <c r="AH13" s="23">
        <f t="shared" si="16"/>
        <v>12.68185256637134</v>
      </c>
      <c r="AI13" s="39">
        <f t="shared" si="17"/>
        <v>96.62736331538477</v>
      </c>
      <c r="AJ13" s="117">
        <f t="shared" si="18"/>
        <v>2.0173225883563175</v>
      </c>
      <c r="AK13" s="40">
        <f t="shared" si="19"/>
        <v>4.9400003656737619</v>
      </c>
      <c r="AL13" s="23">
        <f t="shared" si="9"/>
        <v>4.6152916194392817E-2</v>
      </c>
      <c r="AM13" s="23">
        <f t="shared" si="9"/>
        <v>2.4144636415303751</v>
      </c>
      <c r="AN13" s="23">
        <f t="shared" si="9"/>
        <v>1.2461287372486063</v>
      </c>
      <c r="AO13" s="23">
        <f t="shared" si="9"/>
        <v>2.0943959810438972</v>
      </c>
      <c r="AP13" s="117">
        <f t="shared" si="9"/>
        <v>1.5600144837930483</v>
      </c>
      <c r="AQ13" s="40">
        <f t="shared" si="20"/>
        <v>211.432015650837</v>
      </c>
      <c r="AR13" s="23">
        <f t="shared" si="21"/>
        <v>1.3878181899653921</v>
      </c>
      <c r="AS13" s="1">
        <f t="shared" si="22"/>
        <v>67.725705144927019</v>
      </c>
      <c r="AT13" s="1">
        <f t="shared" si="23"/>
        <v>19.987904945467644</v>
      </c>
      <c r="AU13" s="1">
        <f t="shared" si="24"/>
        <v>58.664031429039568</v>
      </c>
      <c r="AV13" s="156">
        <f t="shared" si="25"/>
        <v>3.1200289675860966</v>
      </c>
    </row>
    <row r="14" spans="2:48" x14ac:dyDescent="0.25">
      <c r="B14" s="5" t="s">
        <v>8</v>
      </c>
      <c r="C14" s="3" t="s">
        <v>16</v>
      </c>
      <c r="D14" s="29">
        <f>(38.3/33.5)*D17</f>
        <v>1.2722732422165167E-10</v>
      </c>
      <c r="G14" s="17">
        <v>7</v>
      </c>
      <c r="H14" s="17">
        <v>90</v>
      </c>
      <c r="I14" s="41">
        <v>24904</v>
      </c>
      <c r="J14" s="42">
        <v>405</v>
      </c>
      <c r="K14" s="42">
        <v>15</v>
      </c>
      <c r="L14" s="42">
        <v>203</v>
      </c>
      <c r="M14" s="42">
        <v>110</v>
      </c>
      <c r="N14" s="42">
        <v>43098</v>
      </c>
      <c r="O14" s="42">
        <v>251</v>
      </c>
      <c r="P14" s="42"/>
      <c r="Q14" s="43">
        <v>208</v>
      </c>
      <c r="R14" s="32">
        <f t="shared" si="0"/>
        <v>3.7225444818080731E-6</v>
      </c>
      <c r="S14" s="33">
        <f t="shared" si="1"/>
        <v>6.3658184560047285E-8</v>
      </c>
      <c r="T14" s="33">
        <f t="shared" si="10"/>
        <v>5.9180201317611974E-10</v>
      </c>
      <c r="U14" s="33">
        <f t="shared" si="3"/>
        <v>3.1582094033053444E-8</v>
      </c>
      <c r="V14" s="33">
        <f t="shared" si="4"/>
        <v>1.6274555362343293E-8</v>
      </c>
      <c r="W14" s="33">
        <f t="shared" si="5"/>
        <v>5.4832432193047434E-6</v>
      </c>
      <c r="X14" s="33">
        <f t="shared" si="6"/>
        <v>2.7290585605044848E-8</v>
      </c>
      <c r="Y14" s="33">
        <f t="shared" si="7"/>
        <v>0</v>
      </c>
      <c r="Z14" s="34">
        <f t="shared" si="8"/>
        <v>2.0395722242637561E-8</v>
      </c>
      <c r="AA14" s="38">
        <f>((Branco!$O$10-R14)/(Branco!$O$10))*100</f>
        <v>3.8418471755666288</v>
      </c>
      <c r="AB14" s="39">
        <f>((Branco!$T$10-W14)/(Branco!$T$10))*100</f>
        <v>3.1561579106183282</v>
      </c>
      <c r="AC14" s="40">
        <f t="shared" si="11"/>
        <v>39.837919647583767</v>
      </c>
      <c r="AD14" s="23">
        <f t="shared" si="12"/>
        <v>0.37035553575910923</v>
      </c>
      <c r="AE14" s="23">
        <f t="shared" si="13"/>
        <v>19.76438588512401</v>
      </c>
      <c r="AF14" s="23">
        <f t="shared" si="14"/>
        <v>10.184777233375504</v>
      </c>
      <c r="AG14" s="23">
        <f t="shared" si="15"/>
        <v>17.078717591196028</v>
      </c>
      <c r="AH14" s="23">
        <f t="shared" si="16"/>
        <v>12.76384410696158</v>
      </c>
      <c r="AI14" s="39">
        <f t="shared" si="17"/>
        <v>97.065583634897351</v>
      </c>
      <c r="AJ14" s="117">
        <f t="shared" si="18"/>
        <v>1.5305119907852001</v>
      </c>
      <c r="AK14" s="40">
        <f t="shared" si="19"/>
        <v>3.747903204864885</v>
      </c>
      <c r="AL14" s="23">
        <f t="shared" si="9"/>
        <v>3.4842600007483196E-2</v>
      </c>
      <c r="AM14" s="23">
        <f t="shared" si="9"/>
        <v>1.8594094735952245</v>
      </c>
      <c r="AN14" s="23">
        <f t="shared" si="9"/>
        <v>0.9581715002057879</v>
      </c>
      <c r="AO14" s="23">
        <f t="shared" si="9"/>
        <v>1.606745054994561</v>
      </c>
      <c r="AP14" s="117">
        <f t="shared" si="9"/>
        <v>1.2008069863602557</v>
      </c>
      <c r="AQ14" s="40">
        <f t="shared" si="20"/>
        <v>160.41025716821707</v>
      </c>
      <c r="AR14" s="23">
        <f t="shared" si="21"/>
        <v>1.0477169822250196</v>
      </c>
      <c r="AS14" s="1">
        <f t="shared" si="22"/>
        <v>52.156435734346047</v>
      </c>
      <c r="AT14" s="1">
        <f t="shared" si="23"/>
        <v>15.369070863300838</v>
      </c>
      <c r="AU14" s="1">
        <f t="shared" si="24"/>
        <v>45.004928990397659</v>
      </c>
      <c r="AV14" s="156">
        <f t="shared" si="25"/>
        <v>2.4016139727205115</v>
      </c>
    </row>
    <row r="15" spans="2:48" x14ac:dyDescent="0.25">
      <c r="B15" s="5" t="s">
        <v>9</v>
      </c>
      <c r="C15" s="3" t="s">
        <v>16</v>
      </c>
      <c r="D15" s="29">
        <f>(38.3/39.2)*D17</f>
        <v>1.0872743268942171E-10</v>
      </c>
      <c r="G15" s="17">
        <v>8</v>
      </c>
      <c r="H15" s="17">
        <v>105</v>
      </c>
      <c r="I15" s="41">
        <v>24667</v>
      </c>
      <c r="J15" s="42">
        <v>396</v>
      </c>
      <c r="K15" s="42">
        <v>12</v>
      </c>
      <c r="L15" s="42">
        <v>199</v>
      </c>
      <c r="M15" s="42">
        <v>109</v>
      </c>
      <c r="N15" s="42">
        <v>43120</v>
      </c>
      <c r="O15" s="42">
        <v>251</v>
      </c>
      <c r="P15" s="42"/>
      <c r="Q15" s="43">
        <v>208</v>
      </c>
      <c r="R15" s="32">
        <f t="shared" si="0"/>
        <v>3.6871187252152161E-6</v>
      </c>
      <c r="S15" s="33">
        <f t="shared" si="1"/>
        <v>6.2243558236490682E-8</v>
      </c>
      <c r="T15" s="33">
        <f t="shared" si="10"/>
        <v>1.4795050329402993E-10</v>
      </c>
      <c r="U15" s="33">
        <f t="shared" si="3"/>
        <v>3.095978676146618E-8</v>
      </c>
      <c r="V15" s="33">
        <f t="shared" si="4"/>
        <v>1.6126604859049263E-8</v>
      </c>
      <c r="W15" s="33">
        <f t="shared" si="5"/>
        <v>5.4860422204376203E-6</v>
      </c>
      <c r="X15" s="33">
        <f t="shared" si="6"/>
        <v>2.7290585605044848E-8</v>
      </c>
      <c r="Y15" s="33">
        <f t="shared" si="7"/>
        <v>0</v>
      </c>
      <c r="Z15" s="34">
        <f t="shared" si="8"/>
        <v>2.0395722242637561E-8</v>
      </c>
      <c r="AA15" s="38">
        <f>((Branco!$O$10-R15)/(Branco!$O$10))*100</f>
        <v>4.7569404224101319</v>
      </c>
      <c r="AB15" s="39">
        <f>((Branco!$T$10-W15)/(Branco!$T$10))*100</f>
        <v>3.1067225649882109</v>
      </c>
      <c r="AC15" s="40">
        <f t="shared" si="11"/>
        <v>39.604156026492333</v>
      </c>
      <c r="AD15" s="23">
        <f t="shared" si="12"/>
        <v>9.4137529772834974E-2</v>
      </c>
      <c r="AE15" s="23">
        <f t="shared" si="13"/>
        <v>19.699005972463961</v>
      </c>
      <c r="AF15" s="23">
        <f t="shared" si="14"/>
        <v>10.260990745239013</v>
      </c>
      <c r="AG15" s="23">
        <f t="shared" si="15"/>
        <v>17.364376989021554</v>
      </c>
      <c r="AH15" s="23">
        <f t="shared" si="16"/>
        <v>12.977332737010308</v>
      </c>
      <c r="AI15" s="39">
        <f t="shared" si="17"/>
        <v>96.918212767449049</v>
      </c>
      <c r="AJ15" s="117">
        <f t="shared" si="18"/>
        <v>1.8839461069785921</v>
      </c>
      <c r="AK15" s="40">
        <f t="shared" si="19"/>
        <v>4.6133893067478384</v>
      </c>
      <c r="AL15" s="23">
        <f t="shared" si="9"/>
        <v>1.096584593109729E-2</v>
      </c>
      <c r="AM15" s="23">
        <f t="shared" si="9"/>
        <v>2.2946880485506473</v>
      </c>
      <c r="AN15" s="23">
        <f t="shared" si="9"/>
        <v>1.1952772064896047</v>
      </c>
      <c r="AO15" s="23">
        <f t="shared" si="9"/>
        <v>2.0227329441360489</v>
      </c>
      <c r="AP15" s="117">
        <f t="shared" si="9"/>
        <v>1.5116971067123266</v>
      </c>
      <c r="AQ15" s="40">
        <f t="shared" si="20"/>
        <v>197.45306232880748</v>
      </c>
      <c r="AR15" s="23">
        <f t="shared" si="21"/>
        <v>0.32974298714809552</v>
      </c>
      <c r="AS15" s="1">
        <f t="shared" si="22"/>
        <v>64.365999761845657</v>
      </c>
      <c r="AT15" s="1">
        <f t="shared" si="23"/>
        <v>19.172246392093257</v>
      </c>
      <c r="AU15" s="1">
        <f t="shared" si="24"/>
        <v>56.65674976525073</v>
      </c>
      <c r="AV15" s="156">
        <f t="shared" si="25"/>
        <v>3.0233942134246532</v>
      </c>
    </row>
    <row r="16" spans="2:48" x14ac:dyDescent="0.25">
      <c r="B16" s="5" t="s">
        <v>12</v>
      </c>
      <c r="C16" s="3" t="s">
        <v>16</v>
      </c>
      <c r="D16" s="29">
        <v>1.2679079497666798E-10</v>
      </c>
      <c r="G16" s="91">
        <v>9</v>
      </c>
      <c r="H16" s="91">
        <v>120</v>
      </c>
      <c r="I16" s="92">
        <v>24885</v>
      </c>
      <c r="J16" s="93">
        <v>394</v>
      </c>
      <c r="K16" s="93">
        <v>13</v>
      </c>
      <c r="L16" s="93">
        <v>200</v>
      </c>
      <c r="M16" s="93">
        <v>109</v>
      </c>
      <c r="N16" s="93">
        <v>43192</v>
      </c>
      <c r="O16" s="93">
        <v>247</v>
      </c>
      <c r="P16" s="93"/>
      <c r="Q16" s="94">
        <v>209</v>
      </c>
      <c r="R16" s="95">
        <f t="shared" si="0"/>
        <v>3.7197044422499962E-6</v>
      </c>
      <c r="S16" s="96">
        <f t="shared" si="1"/>
        <v>6.1929196831255881E-8</v>
      </c>
      <c r="T16" s="96">
        <f t="shared" si="10"/>
        <v>2.9590100658805987E-10</v>
      </c>
      <c r="U16" s="96">
        <f t="shared" si="3"/>
        <v>3.1115363579362996E-8</v>
      </c>
      <c r="V16" s="96">
        <f t="shared" si="4"/>
        <v>1.6126604859049263E-8</v>
      </c>
      <c r="W16" s="96">
        <f t="shared" si="5"/>
        <v>5.495202587781579E-6</v>
      </c>
      <c r="X16" s="96">
        <f t="shared" si="6"/>
        <v>2.685567587428716E-8</v>
      </c>
      <c r="Y16" s="96">
        <f t="shared" si="7"/>
        <v>0</v>
      </c>
      <c r="Z16" s="97">
        <f t="shared" si="8"/>
        <v>2.0493778599573317E-8</v>
      </c>
      <c r="AA16" s="98">
        <f>((Branco!$O$10-R16)/(Branco!$O$10))*100</f>
        <v>3.915209081431712</v>
      </c>
      <c r="AB16" s="99">
        <f>((Branco!$T$10-W16)/(Branco!$T$10))*100</f>
        <v>2.9449341611078617</v>
      </c>
      <c r="AC16" s="100">
        <f t="shared" si="11"/>
        <v>39.491500343856337</v>
      </c>
      <c r="AD16" s="101">
        <f t="shared" si="12"/>
        <v>0.18869249564564117</v>
      </c>
      <c r="AE16" s="101">
        <f t="shared" si="13"/>
        <v>19.841891294696286</v>
      </c>
      <c r="AF16" s="101">
        <f t="shared" si="14"/>
        <v>10.283741012687443</v>
      </c>
      <c r="AG16" s="101">
        <f t="shared" si="15"/>
        <v>17.125539927697432</v>
      </c>
      <c r="AH16" s="101">
        <f t="shared" si="16"/>
        <v>13.068634925416855</v>
      </c>
      <c r="AI16" s="99">
        <f t="shared" si="17"/>
        <v>97.198776315583757</v>
      </c>
      <c r="AJ16" s="120">
        <f t="shared" si="18"/>
        <v>1.5461748078562991</v>
      </c>
      <c r="AK16" s="100">
        <f t="shared" si="19"/>
        <v>3.7862581623244917</v>
      </c>
      <c r="AL16" s="101">
        <f t="shared" si="9"/>
        <v>1.8090943509033636E-2</v>
      </c>
      <c r="AM16" s="101">
        <f t="shared" si="9"/>
        <v>1.9023466370324029</v>
      </c>
      <c r="AN16" s="101">
        <f t="shared" si="9"/>
        <v>0.98595642124233318</v>
      </c>
      <c r="AO16" s="101">
        <f t="shared" si="9"/>
        <v>1.641915722899238</v>
      </c>
      <c r="AP16" s="120">
        <f t="shared" si="9"/>
        <v>1.2529588702875465</v>
      </c>
      <c r="AQ16" s="100">
        <f t="shared" si="20"/>
        <v>162.05184934748823</v>
      </c>
      <c r="AR16" s="101">
        <f t="shared" si="21"/>
        <v>0.54399467131664148</v>
      </c>
      <c r="AS16" s="158">
        <f t="shared" si="22"/>
        <v>53.360823168758905</v>
      </c>
      <c r="AT16" s="158">
        <f t="shared" si="23"/>
        <v>15.814740996727023</v>
      </c>
      <c r="AU16" s="158">
        <f t="shared" si="24"/>
        <v>45.990059398407659</v>
      </c>
      <c r="AV16" s="159">
        <f t="shared" si="25"/>
        <v>2.505917740575093</v>
      </c>
    </row>
    <row r="17" spans="2:48" x14ac:dyDescent="0.25">
      <c r="B17" s="5" t="s">
        <v>13</v>
      </c>
      <c r="C17" s="3" t="s">
        <v>16</v>
      </c>
      <c r="D17" s="29">
        <v>1.1128238541580499E-10</v>
      </c>
      <c r="G17" s="17">
        <v>10</v>
      </c>
      <c r="H17" s="17">
        <v>135</v>
      </c>
      <c r="I17" s="41">
        <v>25755</v>
      </c>
      <c r="J17" s="42">
        <v>405</v>
      </c>
      <c r="K17" s="42">
        <v>15</v>
      </c>
      <c r="L17" s="42">
        <v>207</v>
      </c>
      <c r="M17" s="42">
        <v>113</v>
      </c>
      <c r="N17" s="42">
        <v>43188</v>
      </c>
      <c r="O17" s="42">
        <v>248</v>
      </c>
      <c r="P17" s="42"/>
      <c r="Q17" s="43">
        <v>210</v>
      </c>
      <c r="R17" s="32">
        <f t="shared" si="0"/>
        <v>3.8497483588566866E-6</v>
      </c>
      <c r="S17" s="33">
        <f t="shared" si="1"/>
        <v>6.3658184560047285E-8</v>
      </c>
      <c r="T17" s="33">
        <f t="shared" si="10"/>
        <v>5.9180201317611974E-10</v>
      </c>
      <c r="U17" s="33">
        <f t="shared" si="3"/>
        <v>3.2204401304640701E-8</v>
      </c>
      <c r="V17" s="33">
        <f t="shared" si="4"/>
        <v>1.6718406872225383E-8</v>
      </c>
      <c r="W17" s="33">
        <f t="shared" si="5"/>
        <v>5.494693678484692E-6</v>
      </c>
      <c r="X17" s="33">
        <f t="shared" si="6"/>
        <v>2.6964403306976584E-8</v>
      </c>
      <c r="Y17" s="33">
        <f t="shared" si="7"/>
        <v>0</v>
      </c>
      <c r="Z17" s="34">
        <f t="shared" si="8"/>
        <v>2.0591834956509074E-8</v>
      </c>
      <c r="AA17" s="38">
        <f>((Branco!$O$10-R17)/(Branco!$O$10))*100</f>
        <v>0.55600602339858962</v>
      </c>
      <c r="AB17" s="39">
        <f>((Branco!$T$10-W17)/(Branco!$T$10))*100</f>
        <v>2.9539224057678886</v>
      </c>
      <c r="AC17" s="40">
        <f t="shared" si="11"/>
        <v>39.60590278339491</v>
      </c>
      <c r="AD17" s="23">
        <f t="shared" si="12"/>
        <v>0.36819857749417073</v>
      </c>
      <c r="AE17" s="23">
        <f t="shared" si="13"/>
        <v>20.036455580443093</v>
      </c>
      <c r="AF17" s="23">
        <f t="shared" si="14"/>
        <v>10.401609814210323</v>
      </c>
      <c r="AG17" s="23">
        <f t="shared" si="15"/>
        <v>16.776311535887341</v>
      </c>
      <c r="AH17" s="23">
        <f t="shared" si="16"/>
        <v>12.811521708570156</v>
      </c>
      <c r="AI17" s="39">
        <f t="shared" si="17"/>
        <v>97.840707131798595</v>
      </c>
      <c r="AJ17" s="117">
        <f t="shared" si="18"/>
        <v>0.22021120509706535</v>
      </c>
      <c r="AK17" s="40">
        <f t="shared" si="19"/>
        <v>0.53925110440136426</v>
      </c>
      <c r="AL17" s="23">
        <f t="shared" si="9"/>
        <v>5.0131792384237013E-3</v>
      </c>
      <c r="AM17" s="23">
        <f t="shared" si="9"/>
        <v>0.27280481041257226</v>
      </c>
      <c r="AN17" s="23">
        <f t="shared" si="9"/>
        <v>0.14162231348546958</v>
      </c>
      <c r="AO17" s="23">
        <f t="shared" si="9"/>
        <v>0.22841657146372318</v>
      </c>
      <c r="AP17" s="117">
        <f t="shared" si="9"/>
        <v>0.17443428238946762</v>
      </c>
      <c r="AQ17" s="40">
        <f t="shared" si="20"/>
        <v>23.07994726837839</v>
      </c>
      <c r="AR17" s="23">
        <f t="shared" si="21"/>
        <v>0.1507462996994007</v>
      </c>
      <c r="AS17" s="1">
        <f t="shared" si="22"/>
        <v>7.6521749320726524</v>
      </c>
      <c r="AT17" s="1">
        <f t="shared" si="23"/>
        <v>2.271621908306932</v>
      </c>
      <c r="AU17" s="1">
        <f t="shared" si="24"/>
        <v>6.3979481666988871</v>
      </c>
      <c r="AV17" s="156">
        <f t="shared" si="25"/>
        <v>0.34886856477893524</v>
      </c>
    </row>
    <row r="18" spans="2:48" ht="15.75" thickBot="1" x14ac:dyDescent="0.3">
      <c r="B18" s="6" t="s">
        <v>11</v>
      </c>
      <c r="C18" s="7" t="s">
        <v>17</v>
      </c>
      <c r="D18" s="30">
        <v>9.8056356935757502E-11</v>
      </c>
      <c r="G18" s="17">
        <v>11</v>
      </c>
      <c r="H18" s="17">
        <v>150</v>
      </c>
      <c r="I18" s="41">
        <v>24947</v>
      </c>
      <c r="J18" s="42">
        <v>388</v>
      </c>
      <c r="K18" s="42">
        <v>16</v>
      </c>
      <c r="L18" s="42">
        <v>199</v>
      </c>
      <c r="M18" s="42">
        <v>109</v>
      </c>
      <c r="N18" s="42">
        <v>43199</v>
      </c>
      <c r="O18" s="42">
        <v>250</v>
      </c>
      <c r="P18" s="42"/>
      <c r="Q18" s="43">
        <v>213</v>
      </c>
      <c r="R18" s="32">
        <f t="shared" si="0"/>
        <v>3.7289719397553007E-6</v>
      </c>
      <c r="S18" s="33">
        <f t="shared" si="1"/>
        <v>6.0986112615551479E-8</v>
      </c>
      <c r="T18" s="33">
        <f t="shared" si="10"/>
        <v>7.3975251647014964E-10</v>
      </c>
      <c r="U18" s="33">
        <f t="shared" si="3"/>
        <v>3.095978676146618E-8</v>
      </c>
      <c r="V18" s="33">
        <f t="shared" si="4"/>
        <v>1.6126604859049263E-8</v>
      </c>
      <c r="W18" s="33">
        <f t="shared" si="5"/>
        <v>5.4960931790511308E-6</v>
      </c>
      <c r="X18" s="33">
        <f t="shared" si="6"/>
        <v>2.7181858172355428E-8</v>
      </c>
      <c r="Y18" s="33">
        <f t="shared" si="7"/>
        <v>0</v>
      </c>
      <c r="Z18" s="34">
        <f t="shared" si="8"/>
        <v>2.0886004027316347E-8</v>
      </c>
      <c r="AA18" s="38">
        <f>((Branco!$O$10-R18)/(Branco!$O$10))*100</f>
        <v>3.6758175991350956</v>
      </c>
      <c r="AB18" s="39">
        <f>((Branco!$T$10-W18)/(Branco!$T$10))*100</f>
        <v>2.9292047329528224</v>
      </c>
      <c r="AC18" s="40">
        <f t="shared" si="11"/>
        <v>38.874341135685889</v>
      </c>
      <c r="AD18" s="23">
        <f t="shared" si="12"/>
        <v>0.47154000227109977</v>
      </c>
      <c r="AE18" s="23">
        <f t="shared" si="13"/>
        <v>19.734678280616048</v>
      </c>
      <c r="AF18" s="23">
        <f t="shared" si="14"/>
        <v>10.279572049509975</v>
      </c>
      <c r="AG18" s="23">
        <f t="shared" si="15"/>
        <v>17.326515529119384</v>
      </c>
      <c r="AH18" s="23">
        <f t="shared" si="16"/>
        <v>13.313353002797601</v>
      </c>
      <c r="AI18" s="39">
        <f t="shared" si="17"/>
        <v>97.258406245831495</v>
      </c>
      <c r="AJ18" s="117">
        <f t="shared" si="18"/>
        <v>1.4289498730133559</v>
      </c>
      <c r="AK18" s="40">
        <f t="shared" si="19"/>
        <v>3.4991988569200663</v>
      </c>
      <c r="AL18" s="23">
        <f t="shared" si="9"/>
        <v>4.244476404577411E-2</v>
      </c>
      <c r="AM18" s="23">
        <f t="shared" si="9"/>
        <v>1.7763790115487068</v>
      </c>
      <c r="AN18" s="23">
        <f t="shared" si="9"/>
        <v>0.92529585619787558</v>
      </c>
      <c r="AO18" s="23">
        <f t="shared" si="9"/>
        <v>1.5596128850720545</v>
      </c>
      <c r="AP18" s="117">
        <f t="shared" si="9"/>
        <v>1.1983757987449875</v>
      </c>
      <c r="AQ18" s="40">
        <f t="shared" si="20"/>
        <v>149.76571107617883</v>
      </c>
      <c r="AR18" s="23">
        <f t="shared" si="21"/>
        <v>1.2763140548564276</v>
      </c>
      <c r="AS18" s="1">
        <f t="shared" si="22"/>
        <v>49.82743127394123</v>
      </c>
      <c r="AT18" s="1">
        <f t="shared" si="23"/>
        <v>14.841745533413924</v>
      </c>
      <c r="AU18" s="1">
        <f t="shared" si="24"/>
        <v>43.684756910868252</v>
      </c>
      <c r="AV18" s="156">
        <f t="shared" si="25"/>
        <v>2.3967515974899749</v>
      </c>
    </row>
    <row r="19" spans="2:48" ht="15.75" thickBot="1" x14ac:dyDescent="0.3">
      <c r="B19" s="5"/>
      <c r="C19" s="3"/>
      <c r="G19" s="17">
        <v>12</v>
      </c>
      <c r="H19" s="17">
        <v>165</v>
      </c>
      <c r="I19" s="41">
        <v>24340</v>
      </c>
      <c r="J19" s="42">
        <v>378</v>
      </c>
      <c r="K19" s="42">
        <v>16</v>
      </c>
      <c r="L19" s="42">
        <v>194</v>
      </c>
      <c r="M19" s="42">
        <v>106</v>
      </c>
      <c r="N19" s="42">
        <v>43188</v>
      </c>
      <c r="O19" s="42">
        <v>247</v>
      </c>
      <c r="P19" s="42"/>
      <c r="Q19" s="43">
        <v>214</v>
      </c>
      <c r="R19" s="32">
        <f t="shared" si="0"/>
        <v>3.6382401496630464E-6</v>
      </c>
      <c r="S19" s="33">
        <f t="shared" si="1"/>
        <v>5.9414305589377469E-8</v>
      </c>
      <c r="T19" s="33">
        <f t="shared" si="10"/>
        <v>7.3975251647014964E-10</v>
      </c>
      <c r="U19" s="33">
        <f t="shared" si="3"/>
        <v>3.0181902671982108E-8</v>
      </c>
      <c r="V19" s="33">
        <f t="shared" si="4"/>
        <v>1.5682753349167174E-8</v>
      </c>
      <c r="W19" s="33">
        <f t="shared" si="5"/>
        <v>5.494693678484692E-6</v>
      </c>
      <c r="X19" s="33">
        <f t="shared" si="6"/>
        <v>2.685567587428716E-8</v>
      </c>
      <c r="Y19" s="33">
        <f t="shared" si="7"/>
        <v>0</v>
      </c>
      <c r="Z19" s="34">
        <f t="shared" si="8"/>
        <v>2.0984060384252106E-8</v>
      </c>
      <c r="AA19" s="38">
        <f>((Branco!$O$10-R19)/(Branco!$O$10))*100</f>
        <v>6.0195374338777512</v>
      </c>
      <c r="AB19" s="39">
        <f>((Branco!$T$10-W19)/(Branco!$T$10))*100</f>
        <v>2.9539224057678886</v>
      </c>
      <c r="AC19" s="40">
        <f t="shared" si="11"/>
        <v>38.616212135568766</v>
      </c>
      <c r="AD19" s="23">
        <f t="shared" si="12"/>
        <v>0.4808007065042505</v>
      </c>
      <c r="AE19" s="23">
        <f t="shared" si="13"/>
        <v>19.616668825373424</v>
      </c>
      <c r="AF19" s="23">
        <f t="shared" si="14"/>
        <v>10.192974977890112</v>
      </c>
      <c r="AG19" s="23">
        <f t="shared" si="15"/>
        <v>17.454794200118755</v>
      </c>
      <c r="AH19" s="23">
        <f t="shared" si="16"/>
        <v>13.638549154544691</v>
      </c>
      <c r="AI19" s="39">
        <f t="shared" si="17"/>
        <v>96.781567760353298</v>
      </c>
      <c r="AJ19" s="117">
        <f t="shared" si="18"/>
        <v>2.3245173450462047</v>
      </c>
      <c r="AK19" s="40">
        <f t="shared" si="19"/>
        <v>5.6922559638315056</v>
      </c>
      <c r="AL19" s="23">
        <f t="shared" si="9"/>
        <v>7.0872841681236809E-2</v>
      </c>
      <c r="AM19" s="23">
        <f t="shared" si="9"/>
        <v>2.8916119405944625</v>
      </c>
      <c r="AN19" s="23">
        <f t="shared" si="9"/>
        <v>1.5025042436422207</v>
      </c>
      <c r="AO19" s="23">
        <f t="shared" si="9"/>
        <v>2.5729389520201358</v>
      </c>
      <c r="AP19" s="117">
        <f t="shared" si="9"/>
        <v>2.0104020687067501</v>
      </c>
      <c r="AQ19" s="40">
        <f t="shared" si="20"/>
        <v>243.62855525198842</v>
      </c>
      <c r="AR19" s="23">
        <f t="shared" si="21"/>
        <v>2.1311463493547911</v>
      </c>
      <c r="AS19" s="1">
        <f t="shared" si="22"/>
        <v>81.109714933674681</v>
      </c>
      <c r="AT19" s="1">
        <f t="shared" si="23"/>
        <v>24.100168068021219</v>
      </c>
      <c r="AU19" s="1">
        <f t="shared" si="24"/>
        <v>72.068020046084001</v>
      </c>
      <c r="AV19" s="156">
        <f t="shared" si="25"/>
        <v>4.0208041374135002</v>
      </c>
    </row>
    <row r="20" spans="2:48" x14ac:dyDescent="0.25">
      <c r="B20" s="253" t="s">
        <v>20</v>
      </c>
      <c r="C20" s="24">
        <v>10</v>
      </c>
      <c r="D20" s="13" t="s">
        <v>21</v>
      </c>
      <c r="G20" s="91">
        <v>13</v>
      </c>
      <c r="H20" s="91">
        <v>180</v>
      </c>
      <c r="I20" s="92">
        <v>24944</v>
      </c>
      <c r="J20" s="93">
        <v>386</v>
      </c>
      <c r="K20" s="93">
        <v>16</v>
      </c>
      <c r="L20" s="93">
        <v>199</v>
      </c>
      <c r="M20" s="93">
        <v>109</v>
      </c>
      <c r="N20" s="93">
        <v>43255</v>
      </c>
      <c r="O20" s="93">
        <v>246</v>
      </c>
      <c r="P20" s="93"/>
      <c r="Q20" s="94">
        <v>215</v>
      </c>
      <c r="R20" s="95">
        <f t="shared" si="0"/>
        <v>3.7285235124566568E-6</v>
      </c>
      <c r="S20" s="96">
        <f t="shared" si="1"/>
        <v>6.0671751210316678E-8</v>
      </c>
      <c r="T20" s="96">
        <f t="shared" si="10"/>
        <v>7.3975251647014964E-10</v>
      </c>
      <c r="U20" s="96">
        <f t="shared" si="3"/>
        <v>3.095978676146618E-8</v>
      </c>
      <c r="V20" s="96">
        <f t="shared" si="4"/>
        <v>1.6126604859049263E-8</v>
      </c>
      <c r="W20" s="96">
        <f t="shared" si="5"/>
        <v>5.5032179092075431E-6</v>
      </c>
      <c r="X20" s="96">
        <f t="shared" si="6"/>
        <v>2.674694844159774E-8</v>
      </c>
      <c r="Y20" s="96">
        <f t="shared" si="7"/>
        <v>0</v>
      </c>
      <c r="Z20" s="97">
        <f t="shared" si="8"/>
        <v>2.1082116741187863E-8</v>
      </c>
      <c r="AA20" s="98">
        <f>((Branco!$O$10-R20)/(Branco!$O$10))*100</f>
        <v>3.6874010579559044</v>
      </c>
      <c r="AB20" s="99">
        <f>((Branco!$T$10-W20)/(Branco!$T$10))*100</f>
        <v>2.8033693077125506</v>
      </c>
      <c r="AC20" s="100">
        <f t="shared" si="11"/>
        <v>38.810804613986804</v>
      </c>
      <c r="AD20" s="101">
        <f t="shared" si="12"/>
        <v>0.4732085329118717</v>
      </c>
      <c r="AE20" s="101">
        <f t="shared" si="13"/>
        <v>19.804508868134374</v>
      </c>
      <c r="AF20" s="101">
        <f t="shared" si="14"/>
        <v>10.315946017478804</v>
      </c>
      <c r="AG20" s="101">
        <f t="shared" si="15"/>
        <v>17.109619704049589</v>
      </c>
      <c r="AH20" s="101">
        <f t="shared" si="16"/>
        <v>13.485912263438548</v>
      </c>
      <c r="AI20" s="99">
        <f t="shared" si="17"/>
        <v>97.350130375095503</v>
      </c>
      <c r="AJ20" s="120">
        <f t="shared" si="18"/>
        <v>1.4311100199373485</v>
      </c>
      <c r="AK20" s="100">
        <f t="shared" si="19"/>
        <v>3.5044886041603065</v>
      </c>
      <c r="AL20" s="101">
        <f t="shared" si="9"/>
        <v>4.2729181409019976E-2</v>
      </c>
      <c r="AM20" s="101">
        <f t="shared" si="9"/>
        <v>1.7882823180212111</v>
      </c>
      <c r="AN20" s="101">
        <f t="shared" si="9"/>
        <v>0.9314961547166356</v>
      </c>
      <c r="AO20" s="101">
        <f t="shared" si="9"/>
        <v>1.5449426485930058</v>
      </c>
      <c r="AP20" s="120">
        <f t="shared" si="9"/>
        <v>1.2177337294082771</v>
      </c>
      <c r="AQ20" s="100">
        <f t="shared" si="20"/>
        <v>149.9921122580611</v>
      </c>
      <c r="AR20" s="101">
        <f t="shared" si="21"/>
        <v>1.2848664849692306</v>
      </c>
      <c r="AS20" s="158">
        <f t="shared" si="22"/>
        <v>50.161319020494972</v>
      </c>
      <c r="AT20" s="158">
        <f t="shared" si="23"/>
        <v>14.941198321654834</v>
      </c>
      <c r="AU20" s="158">
        <f t="shared" si="24"/>
        <v>43.273843587090091</v>
      </c>
      <c r="AV20" s="159">
        <f t="shared" si="25"/>
        <v>2.4354674588165541</v>
      </c>
    </row>
    <row r="21" spans="2:48" x14ac:dyDescent="0.25">
      <c r="B21" s="260"/>
      <c r="C21" s="23">
        <f>(C20/1000)*60</f>
        <v>0.6</v>
      </c>
      <c r="D21" s="14" t="s">
        <v>22</v>
      </c>
      <c r="G21" s="17">
        <v>14</v>
      </c>
      <c r="H21" s="17">
        <v>195</v>
      </c>
      <c r="I21" s="41">
        <v>25060</v>
      </c>
      <c r="J21" s="42">
        <v>387</v>
      </c>
      <c r="K21" s="42">
        <v>16</v>
      </c>
      <c r="L21" s="42">
        <v>200</v>
      </c>
      <c r="M21" s="42">
        <v>110</v>
      </c>
      <c r="N21" s="42">
        <v>43295</v>
      </c>
      <c r="O21" s="42">
        <v>262</v>
      </c>
      <c r="P21" s="42"/>
      <c r="Q21" s="43">
        <v>217</v>
      </c>
      <c r="R21" s="32">
        <f t="shared" si="0"/>
        <v>3.7458627013375487E-6</v>
      </c>
      <c r="S21" s="33">
        <f t="shared" si="1"/>
        <v>6.0828931912934079E-8</v>
      </c>
      <c r="T21" s="33">
        <f t="shared" si="10"/>
        <v>7.3975251647014964E-10</v>
      </c>
      <c r="U21" s="33">
        <f t="shared" si="3"/>
        <v>3.1115363579362996E-8</v>
      </c>
      <c r="V21" s="33">
        <f t="shared" si="4"/>
        <v>1.6274555362343293E-8</v>
      </c>
      <c r="W21" s="33">
        <f t="shared" si="5"/>
        <v>5.5083070021764091E-6</v>
      </c>
      <c r="X21" s="33">
        <f t="shared" si="6"/>
        <v>2.8486587364628486E-8</v>
      </c>
      <c r="Y21" s="33">
        <f t="shared" si="7"/>
        <v>0</v>
      </c>
      <c r="Z21" s="34">
        <f t="shared" si="8"/>
        <v>2.1278229455059379E-8</v>
      </c>
      <c r="AA21" s="38">
        <f>((Branco!$O$10-R21)/(Branco!$O$10))*100</f>
        <v>3.2395073168848252</v>
      </c>
      <c r="AB21" s="39">
        <f>((Branco!$T$10-W21)/(Branco!$T$10))*100</f>
        <v>2.7134868611123566</v>
      </c>
      <c r="AC21" s="40">
        <f t="shared" si="11"/>
        <v>38.323854059982317</v>
      </c>
      <c r="AD21" s="23">
        <f t="shared" si="12"/>
        <v>0.46606387109155495</v>
      </c>
      <c r="AE21" s="23">
        <f t="shared" si="13"/>
        <v>19.60351127890252</v>
      </c>
      <c r="AF21" s="23">
        <f t="shared" si="14"/>
        <v>10.253405164014209</v>
      </c>
      <c r="AG21" s="23">
        <f t="shared" si="15"/>
        <v>17.947311953324409</v>
      </c>
      <c r="AH21" s="23">
        <f t="shared" si="16"/>
        <v>13.405853672684994</v>
      </c>
      <c r="AI21" s="39">
        <f t="shared" si="17"/>
        <v>97.534168815781726</v>
      </c>
      <c r="AJ21" s="117">
        <f t="shared" si="18"/>
        <v>1.2415040563853892</v>
      </c>
      <c r="AK21" s="40">
        <f t="shared" si="19"/>
        <v>3.0401833241387433</v>
      </c>
      <c r="AL21" s="23">
        <f t="shared" si="9"/>
        <v>3.6972262932073903E-2</v>
      </c>
      <c r="AM21" s="23">
        <f t="shared" si="9"/>
        <v>1.5551219872459954</v>
      </c>
      <c r="AN21" s="23">
        <f t="shared" si="9"/>
        <v>0.81338978450562593</v>
      </c>
      <c r="AO21" s="23">
        <f t="shared" si="9"/>
        <v>1.4237377699073197</v>
      </c>
      <c r="AP21" s="117">
        <f t="shared" si="9"/>
        <v>1.0634695747915042</v>
      </c>
      <c r="AQ21" s="40">
        <f t="shared" si="20"/>
        <v>130.11984627313819</v>
      </c>
      <c r="AR21" s="23">
        <f t="shared" si="21"/>
        <v>1.1117559463674622</v>
      </c>
      <c r="AS21" s="1">
        <f t="shared" si="22"/>
        <v>43.621171742250169</v>
      </c>
      <c r="AT21" s="1">
        <f t="shared" si="23"/>
        <v>13.046772143470239</v>
      </c>
      <c r="AU21" s="1">
        <f t="shared" si="24"/>
        <v>39.878894935104029</v>
      </c>
      <c r="AV21" s="156">
        <f t="shared" si="25"/>
        <v>2.1269391495830083</v>
      </c>
    </row>
    <row r="22" spans="2:48" ht="18.75" thickBot="1" x14ac:dyDescent="0.4">
      <c r="B22" s="254"/>
      <c r="C22" s="25">
        <f>(1*C21)/(0.082057*298)</f>
        <v>2.4536880690153747E-2</v>
      </c>
      <c r="D22" s="15" t="s">
        <v>23</v>
      </c>
      <c r="G22" s="17">
        <v>15</v>
      </c>
      <c r="H22" s="17">
        <v>210</v>
      </c>
      <c r="I22" s="41">
        <v>24884</v>
      </c>
      <c r="J22" s="42">
        <v>381</v>
      </c>
      <c r="K22" s="42">
        <v>16</v>
      </c>
      <c r="L22" s="42">
        <v>198</v>
      </c>
      <c r="M22" s="42">
        <v>108</v>
      </c>
      <c r="N22" s="42">
        <v>43302</v>
      </c>
      <c r="O22" s="42">
        <v>247</v>
      </c>
      <c r="P22" s="42"/>
      <c r="Q22" s="43">
        <v>217</v>
      </c>
      <c r="R22" s="32">
        <f t="shared" si="0"/>
        <v>3.7195549664837814E-6</v>
      </c>
      <c r="S22" s="33">
        <f t="shared" si="1"/>
        <v>5.9885847697229663E-8</v>
      </c>
      <c r="T22" s="33">
        <f t="shared" si="10"/>
        <v>7.3975251647014964E-10</v>
      </c>
      <c r="U22" s="33">
        <f t="shared" si="3"/>
        <v>3.0804209943569365E-8</v>
      </c>
      <c r="V22" s="33">
        <f t="shared" si="4"/>
        <v>1.5978654355755233E-8</v>
      </c>
      <c r="W22" s="33">
        <f t="shared" si="5"/>
        <v>5.5091975934459609E-6</v>
      </c>
      <c r="X22" s="33">
        <f t="shared" si="6"/>
        <v>2.685567587428716E-8</v>
      </c>
      <c r="Y22" s="33">
        <f t="shared" si="7"/>
        <v>0</v>
      </c>
      <c r="Z22" s="34">
        <f t="shared" si="8"/>
        <v>2.1278229455059379E-8</v>
      </c>
      <c r="AA22" s="38">
        <f>((Branco!$O$10-R22)/(Branco!$O$10))*100</f>
        <v>3.9190702343719854</v>
      </c>
      <c r="AB22" s="39">
        <f>((Branco!$T$10-W22)/(Branco!$T$10))*100</f>
        <v>2.6977574329573173</v>
      </c>
      <c r="AC22" s="40">
        <f t="shared" si="11"/>
        <v>38.501308523149611</v>
      </c>
      <c r="AD22" s="23">
        <f t="shared" si="12"/>
        <v>0.47559550315443072</v>
      </c>
      <c r="AE22" s="23">
        <f t="shared" si="13"/>
        <v>19.804385116921409</v>
      </c>
      <c r="AF22" s="23">
        <f t="shared" si="14"/>
        <v>10.272862868135704</v>
      </c>
      <c r="AG22" s="23">
        <f t="shared" si="15"/>
        <v>17.265826604997159</v>
      </c>
      <c r="AH22" s="23">
        <f t="shared" si="16"/>
        <v>13.680021383641684</v>
      </c>
      <c r="AI22" s="39">
        <f t="shared" si="17"/>
        <v>97.386977335625843</v>
      </c>
      <c r="AJ22" s="117">
        <f t="shared" si="18"/>
        <v>1.5088933221744807</v>
      </c>
      <c r="AK22" s="40">
        <f t="shared" si="19"/>
        <v>3.6949636148068814</v>
      </c>
      <c r="AL22" s="23">
        <f t="shared" si="9"/>
        <v>4.5642814411483691E-2</v>
      </c>
      <c r="AM22" s="23">
        <f t="shared" si="9"/>
        <v>1.9006232574315969</v>
      </c>
      <c r="AN22" s="23">
        <f t="shared" si="9"/>
        <v>0.98588479128804773</v>
      </c>
      <c r="AO22" s="23">
        <f t="shared" si="9"/>
        <v>1.6569982562195322</v>
      </c>
      <c r="AP22" s="117">
        <f t="shared" si="9"/>
        <v>1.3128691777305102</v>
      </c>
      <c r="AQ22" s="40">
        <f t="shared" si="20"/>
        <v>158.14444271373452</v>
      </c>
      <c r="AR22" s="23">
        <f t="shared" si="21"/>
        <v>1.3724794293533147</v>
      </c>
      <c r="AS22" s="1">
        <f t="shared" si="22"/>
        <v>53.312482370956296</v>
      </c>
      <c r="AT22" s="1">
        <f t="shared" si="23"/>
        <v>15.813592052260285</v>
      </c>
      <c r="AU22" s="1">
        <f t="shared" si="24"/>
        <v>46.412521156709097</v>
      </c>
      <c r="AV22" s="156">
        <f t="shared" si="25"/>
        <v>2.6257383554610203</v>
      </c>
    </row>
    <row r="23" spans="2:48" x14ac:dyDescent="0.25">
      <c r="B23" s="253" t="s">
        <v>24</v>
      </c>
      <c r="C23" s="24">
        <v>20</v>
      </c>
      <c r="D23" s="13" t="s">
        <v>21</v>
      </c>
      <c r="G23" s="17">
        <v>16</v>
      </c>
      <c r="H23" s="17">
        <v>225</v>
      </c>
      <c r="I23" s="41">
        <v>25034</v>
      </c>
      <c r="J23" s="42">
        <v>379</v>
      </c>
      <c r="K23" s="42">
        <v>16</v>
      </c>
      <c r="L23" s="42">
        <v>198</v>
      </c>
      <c r="M23" s="42">
        <v>108</v>
      </c>
      <c r="N23" s="42">
        <v>43293</v>
      </c>
      <c r="O23" s="42">
        <v>244</v>
      </c>
      <c r="P23" s="42"/>
      <c r="Q23" s="43">
        <v>216</v>
      </c>
      <c r="R23" s="32">
        <f t="shared" si="0"/>
        <v>3.7419763314159695E-6</v>
      </c>
      <c r="S23" s="33">
        <f t="shared" si="1"/>
        <v>5.9571486291994869E-8</v>
      </c>
      <c r="T23" s="33">
        <f t="shared" si="10"/>
        <v>7.3975251647014964E-10</v>
      </c>
      <c r="U23" s="33">
        <f t="shared" si="3"/>
        <v>3.0804209943569365E-8</v>
      </c>
      <c r="V23" s="33">
        <f t="shared" si="4"/>
        <v>1.5978654355755233E-8</v>
      </c>
      <c r="W23" s="33">
        <f t="shared" si="5"/>
        <v>5.5080525475279655E-6</v>
      </c>
      <c r="X23" s="33">
        <f t="shared" si="6"/>
        <v>2.6529493576218896E-8</v>
      </c>
      <c r="Y23" s="33">
        <f t="shared" si="7"/>
        <v>0</v>
      </c>
      <c r="Z23" s="34">
        <f t="shared" si="8"/>
        <v>2.1180173098123619E-8</v>
      </c>
      <c r="AA23" s="38">
        <f>((Branco!$O$10-R23)/(Branco!$O$10))*100</f>
        <v>3.3398972933317888</v>
      </c>
      <c r="AB23" s="39">
        <f>((Branco!$T$10-W23)/(Branco!$T$10))*100</f>
        <v>2.7179809834423705</v>
      </c>
      <c r="AC23" s="40">
        <f t="shared" si="11"/>
        <v>38.48193514656306</v>
      </c>
      <c r="AD23" s="23">
        <f t="shared" si="12"/>
        <v>0.47786466538331934</v>
      </c>
      <c r="AE23" s="23">
        <f t="shared" si="13"/>
        <v>19.898875839343333</v>
      </c>
      <c r="AF23" s="23">
        <f t="shared" si="14"/>
        <v>10.321876772279698</v>
      </c>
      <c r="AG23" s="23">
        <f t="shared" si="15"/>
        <v>17.137498404306303</v>
      </c>
      <c r="AH23" s="23">
        <f t="shared" si="16"/>
        <v>13.681949172124291</v>
      </c>
      <c r="AI23" s="39">
        <f t="shared" si="17"/>
        <v>97.471036577931898</v>
      </c>
      <c r="AJ23" s="117">
        <f t="shared" si="18"/>
        <v>1.2852571103817538</v>
      </c>
      <c r="AK23" s="40">
        <f t="shared" si="19"/>
        <v>3.1473253865877107</v>
      </c>
      <c r="AL23" s="23">
        <f t="shared" si="9"/>
        <v>3.9083159071549162E-2</v>
      </c>
      <c r="AM23" s="23">
        <f t="shared" si="9"/>
        <v>1.6274710940391892</v>
      </c>
      <c r="AN23" s="23">
        <f t="shared" si="9"/>
        <v>0.844196235945462</v>
      </c>
      <c r="AO23" s="23">
        <f t="shared" si="9"/>
        <v>1.4016260768865445</v>
      </c>
      <c r="AP23" s="117">
        <f t="shared" si="9"/>
        <v>1.11900677040862</v>
      </c>
      <c r="AQ23" s="40">
        <f t="shared" si="20"/>
        <v>134.705526545954</v>
      </c>
      <c r="AR23" s="23">
        <f t="shared" si="21"/>
        <v>1.1752305932814833</v>
      </c>
      <c r="AS23" s="1">
        <f t="shared" si="22"/>
        <v>45.650564187799262</v>
      </c>
      <c r="AT23" s="1">
        <f t="shared" si="23"/>
        <v>13.540907624565209</v>
      </c>
      <c r="AU23" s="1">
        <f t="shared" si="24"/>
        <v>39.259546413592112</v>
      </c>
      <c r="AV23" s="156">
        <f t="shared" si="25"/>
        <v>2.2380135408172399</v>
      </c>
    </row>
    <row r="24" spans="2:48" x14ac:dyDescent="0.25">
      <c r="B24" s="260"/>
      <c r="C24" s="23">
        <f>(C23/1000)*60</f>
        <v>1.2</v>
      </c>
      <c r="D24" s="14" t="s">
        <v>22</v>
      </c>
      <c r="G24" s="91">
        <v>17</v>
      </c>
      <c r="H24" s="91">
        <v>240</v>
      </c>
      <c r="I24" s="92">
        <v>24867</v>
      </c>
      <c r="J24" s="93">
        <v>375</v>
      </c>
      <c r="K24" s="93">
        <v>17</v>
      </c>
      <c r="L24" s="93">
        <v>196</v>
      </c>
      <c r="M24" s="93">
        <v>107</v>
      </c>
      <c r="N24" s="93">
        <v>43324</v>
      </c>
      <c r="O24" s="93">
        <v>245</v>
      </c>
      <c r="P24" s="93"/>
      <c r="Q24" s="94">
        <v>217</v>
      </c>
      <c r="R24" s="95">
        <f t="shared" si="0"/>
        <v>3.7170138784581338E-6</v>
      </c>
      <c r="S24" s="96">
        <f t="shared" si="1"/>
        <v>5.8942763481525268E-8</v>
      </c>
      <c r="T24" s="96">
        <f t="shared" si="10"/>
        <v>8.8770301976417965E-10</v>
      </c>
      <c r="U24" s="96">
        <f t="shared" si="3"/>
        <v>3.049305630777574E-8</v>
      </c>
      <c r="V24" s="96">
        <f t="shared" si="4"/>
        <v>1.5830703852461203E-8</v>
      </c>
      <c r="W24" s="96">
        <f t="shared" si="5"/>
        <v>5.511996594578837E-6</v>
      </c>
      <c r="X24" s="96">
        <f t="shared" si="6"/>
        <v>2.6638221008908319E-8</v>
      </c>
      <c r="Y24" s="96">
        <f t="shared" si="7"/>
        <v>0</v>
      </c>
      <c r="Z24" s="97">
        <f t="shared" si="8"/>
        <v>2.1278229455059379E-8</v>
      </c>
      <c r="AA24" s="98">
        <f>((Branco!$O$10-R24)/(Branco!$O$10))*100</f>
        <v>3.9847098343565333</v>
      </c>
      <c r="AB24" s="99">
        <f>((Branco!$T$10-W24)/(Branco!$T$10))*100</f>
        <v>2.6483220873272142</v>
      </c>
      <c r="AC24" s="100">
        <f t="shared" si="11"/>
        <v>38.25696399939558</v>
      </c>
      <c r="AD24" s="101">
        <f t="shared" si="12"/>
        <v>0.57616610527461065</v>
      </c>
      <c r="AE24" s="101">
        <f t="shared" si="13"/>
        <v>19.791602709020648</v>
      </c>
      <c r="AF24" s="101">
        <f t="shared" si="14"/>
        <v>10.274962210730557</v>
      </c>
      <c r="AG24" s="101">
        <f t="shared" si="15"/>
        <v>17.289611174494212</v>
      </c>
      <c r="AH24" s="101">
        <f t="shared" si="16"/>
        <v>13.810693801084406</v>
      </c>
      <c r="AI24" s="99">
        <f t="shared" si="17"/>
        <v>97.403558979130565</v>
      </c>
      <c r="AJ24" s="120">
        <f t="shared" si="18"/>
        <v>1.5244290068101543</v>
      </c>
      <c r="AK24" s="100">
        <f t="shared" si="19"/>
        <v>3.7330072515678969</v>
      </c>
      <c r="AL24" s="101">
        <f t="shared" si="19"/>
        <v>5.6220672637058572E-2</v>
      </c>
      <c r="AM24" s="101">
        <f t="shared" si="19"/>
        <v>1.9312090848111254</v>
      </c>
      <c r="AN24" s="101">
        <f t="shared" si="19"/>
        <v>1.0026019953608778</v>
      </c>
      <c r="AO24" s="101">
        <f t="shared" si="19"/>
        <v>1.6870717679582714</v>
      </c>
      <c r="AP24" s="120">
        <f t="shared" si="19"/>
        <v>1.3476087676336892</v>
      </c>
      <c r="AQ24" s="100">
        <f t="shared" si="20"/>
        <v>159.77271036710599</v>
      </c>
      <c r="AR24" s="101">
        <f t="shared" si="21"/>
        <v>1.6905556261963512</v>
      </c>
      <c r="AS24" s="158">
        <f t="shared" si="22"/>
        <v>54.170414828952069</v>
      </c>
      <c r="AT24" s="158">
        <f t="shared" si="23"/>
        <v>16.081736005588478</v>
      </c>
      <c r="AU24" s="158">
        <f t="shared" si="24"/>
        <v>47.254880220511183</v>
      </c>
      <c r="AV24" s="159">
        <f t="shared" si="25"/>
        <v>2.6952175352673784</v>
      </c>
    </row>
    <row r="25" spans="2:48" ht="18.75" thickBot="1" x14ac:dyDescent="0.4">
      <c r="B25" s="254"/>
      <c r="C25" s="25">
        <f>(1*C24)/(0.082057*298)</f>
        <v>4.9073761380307494E-2</v>
      </c>
      <c r="D25" s="15" t="s">
        <v>25</v>
      </c>
      <c r="G25" s="17">
        <v>18</v>
      </c>
      <c r="H25" s="17">
        <v>255</v>
      </c>
      <c r="I25" s="41">
        <v>25142</v>
      </c>
      <c r="J25" s="42">
        <v>370</v>
      </c>
      <c r="K25" s="42">
        <v>16</v>
      </c>
      <c r="L25" s="42">
        <v>195</v>
      </c>
      <c r="M25" s="42">
        <v>107</v>
      </c>
      <c r="N25" s="42">
        <v>43429</v>
      </c>
      <c r="O25" s="42">
        <v>251</v>
      </c>
      <c r="P25" s="42"/>
      <c r="Q25" s="43">
        <v>215</v>
      </c>
      <c r="R25" s="32">
        <f t="shared" si="0"/>
        <v>3.7581197141671448E-6</v>
      </c>
      <c r="S25" s="33">
        <f t="shared" si="1"/>
        <v>5.815685996843826E-8</v>
      </c>
      <c r="T25" s="33">
        <f t="shared" si="10"/>
        <v>7.3975251647014964E-10</v>
      </c>
      <c r="U25" s="33">
        <f t="shared" si="3"/>
        <v>3.0337479489878924E-8</v>
      </c>
      <c r="V25" s="33">
        <f t="shared" si="4"/>
        <v>1.5830703852461203E-8</v>
      </c>
      <c r="W25" s="33">
        <f t="shared" si="5"/>
        <v>5.5253554636221105E-6</v>
      </c>
      <c r="X25" s="33">
        <f t="shared" si="6"/>
        <v>2.7290585605044848E-8</v>
      </c>
      <c r="Y25" s="33">
        <f t="shared" si="7"/>
        <v>0</v>
      </c>
      <c r="Z25" s="34">
        <f t="shared" si="8"/>
        <v>2.1082116741187863E-8</v>
      </c>
      <c r="AA25" s="38">
        <f>((Branco!$O$10-R25)/(Branco!$O$10))*100</f>
        <v>2.9228927757828522</v>
      </c>
      <c r="AB25" s="39">
        <f>((Branco!$T$10-W25)/(Branco!$T$10))*100</f>
        <v>2.4123806650016961</v>
      </c>
      <c r="AC25" s="40">
        <f t="shared" si="11"/>
        <v>37.902638312496656</v>
      </c>
      <c r="AD25" s="23">
        <f t="shared" si="12"/>
        <v>0.48211977207407425</v>
      </c>
      <c r="AE25" s="23">
        <f t="shared" si="13"/>
        <v>19.771880961965646</v>
      </c>
      <c r="AF25" s="23">
        <f t="shared" si="14"/>
        <v>10.31736312238519</v>
      </c>
      <c r="AG25" s="23">
        <f t="shared" si="15"/>
        <v>17.786125249636996</v>
      </c>
      <c r="AH25" s="23">
        <f t="shared" si="16"/>
        <v>13.739872581441443</v>
      </c>
      <c r="AI25" s="39">
        <f t="shared" si="17"/>
        <v>97.791929046642238</v>
      </c>
      <c r="AJ25" s="117">
        <f t="shared" si="18"/>
        <v>1.1078534770670683</v>
      </c>
      <c r="AK25" s="40">
        <f t="shared" si="19"/>
        <v>2.7129010567830973</v>
      </c>
      <c r="AL25" s="23">
        <f t="shared" si="19"/>
        <v>3.4507973518153427E-2</v>
      </c>
      <c r="AM25" s="23">
        <f t="shared" si="19"/>
        <v>1.4151826665486016</v>
      </c>
      <c r="AN25" s="23">
        <f t="shared" si="19"/>
        <v>0.73847063328848339</v>
      </c>
      <c r="AO25" s="23">
        <f t="shared" si="19"/>
        <v>1.2730511683116228</v>
      </c>
      <c r="AP25" s="117">
        <f t="shared" si="19"/>
        <v>0.98343852844586555</v>
      </c>
      <c r="AQ25" s="40">
        <f t="shared" si="20"/>
        <v>116.11216523031656</v>
      </c>
      <c r="AR25" s="23">
        <f t="shared" si="21"/>
        <v>1.0376547636908735</v>
      </c>
      <c r="AS25" s="1">
        <f t="shared" si="22"/>
        <v>39.695873796688275</v>
      </c>
      <c r="AT25" s="1">
        <f t="shared" si="23"/>
        <v>11.845068957947273</v>
      </c>
      <c r="AU25" s="1">
        <f t="shared" si="24"/>
        <v>35.658163224408554</v>
      </c>
      <c r="AV25" s="156">
        <f t="shared" si="25"/>
        <v>1.9668770568917311</v>
      </c>
    </row>
    <row r="26" spans="2:48" ht="15.75" thickBot="1" x14ac:dyDescent="0.3">
      <c r="G26" s="17">
        <v>19</v>
      </c>
      <c r="H26" s="17">
        <v>270</v>
      </c>
      <c r="I26" s="41">
        <v>24726</v>
      </c>
      <c r="J26" s="42">
        <v>359</v>
      </c>
      <c r="K26" s="42">
        <v>16</v>
      </c>
      <c r="L26" s="42">
        <v>189</v>
      </c>
      <c r="M26" s="42">
        <v>103</v>
      </c>
      <c r="N26" s="42">
        <v>43497</v>
      </c>
      <c r="O26" s="42">
        <v>255</v>
      </c>
      <c r="P26" s="42"/>
      <c r="Q26" s="43">
        <v>215</v>
      </c>
      <c r="R26" s="32">
        <f t="shared" si="0"/>
        <v>3.6959377954218767E-6</v>
      </c>
      <c r="S26" s="33">
        <f t="shared" si="1"/>
        <v>5.6427872239646856E-8</v>
      </c>
      <c r="T26" s="33">
        <f t="shared" si="10"/>
        <v>7.3975251647014964E-10</v>
      </c>
      <c r="U26" s="33">
        <f t="shared" si="3"/>
        <v>2.9404018582498032E-8</v>
      </c>
      <c r="V26" s="33">
        <f t="shared" si="4"/>
        <v>1.5238901839285084E-8</v>
      </c>
      <c r="W26" s="33">
        <f t="shared" si="5"/>
        <v>5.534006921669183E-6</v>
      </c>
      <c r="X26" s="33">
        <f t="shared" si="6"/>
        <v>2.7725495335802537E-8</v>
      </c>
      <c r="Y26" s="33">
        <f t="shared" si="7"/>
        <v>0</v>
      </c>
      <c r="Z26" s="34">
        <f t="shared" si="8"/>
        <v>2.1082116741187863E-8</v>
      </c>
      <c r="AA26" s="38">
        <f>((Branco!$O$10-R26)/(Branco!$O$10))*100</f>
        <v>4.5291323989343244</v>
      </c>
      <c r="AB26" s="39">
        <f>((Branco!$T$10-W26)/(Branco!$T$10))*100</f>
        <v>2.2595805057813592</v>
      </c>
      <c r="AC26" s="40">
        <f t="shared" si="11"/>
        <v>37.464189755126384</v>
      </c>
      <c r="AD26" s="23">
        <f t="shared" si="12"/>
        <v>0.4911443148373334</v>
      </c>
      <c r="AE26" s="23">
        <f t="shared" si="13"/>
        <v>19.522227013266217</v>
      </c>
      <c r="AF26" s="23">
        <f t="shared" si="14"/>
        <v>10.11757288564907</v>
      </c>
      <c r="AG26" s="23">
        <f t="shared" si="15"/>
        <v>18.407804106169472</v>
      </c>
      <c r="AH26" s="23">
        <f t="shared" si="16"/>
        <v>13.997061924951501</v>
      </c>
      <c r="AI26" s="39">
        <f t="shared" si="17"/>
        <v>97.600495537529667</v>
      </c>
      <c r="AJ26" s="117">
        <f t="shared" si="18"/>
        <v>1.6968027561976629</v>
      </c>
      <c r="AK26" s="40">
        <f t="shared" si="19"/>
        <v>4.1551144494556977</v>
      </c>
      <c r="AL26" s="23">
        <f t="shared" si="19"/>
        <v>5.4472306826530974E-2</v>
      </c>
      <c r="AM26" s="23">
        <f t="shared" si="19"/>
        <v>2.1651899608285863</v>
      </c>
      <c r="AN26" s="23">
        <f t="shared" si="19"/>
        <v>1.122129520626538</v>
      </c>
      <c r="AO26" s="23">
        <f t="shared" si="19"/>
        <v>2.0415904714402302</v>
      </c>
      <c r="AP26" s="117">
        <f t="shared" si="19"/>
        <v>1.5523996284033867</v>
      </c>
      <c r="AQ26" s="40">
        <f t="shared" si="20"/>
        <v>177.83889843670386</v>
      </c>
      <c r="AR26" s="23">
        <f t="shared" si="21"/>
        <v>1.6379822662737864</v>
      </c>
      <c r="AS26" s="1">
        <f t="shared" si="22"/>
        <v>60.73357840124185</v>
      </c>
      <c r="AT26" s="1">
        <f t="shared" si="23"/>
        <v>17.998957510849671</v>
      </c>
      <c r="AU26" s="1">
        <f t="shared" si="24"/>
        <v>57.18494910504085</v>
      </c>
      <c r="AV26" s="156">
        <f t="shared" si="25"/>
        <v>3.1047992568067735</v>
      </c>
    </row>
    <row r="27" spans="2:48" x14ac:dyDescent="0.25">
      <c r="B27" s="261" t="s">
        <v>26</v>
      </c>
      <c r="C27" s="262"/>
      <c r="D27" s="21">
        <f>(1*(0.25/1000))/(0.082057*373)</f>
        <v>8.1679964763916645E-6</v>
      </c>
      <c r="G27" s="17">
        <v>20</v>
      </c>
      <c r="H27" s="17">
        <v>285</v>
      </c>
      <c r="I27" s="41">
        <v>25385</v>
      </c>
      <c r="J27" s="42">
        <v>366</v>
      </c>
      <c r="K27" s="42">
        <v>16</v>
      </c>
      <c r="L27" s="42">
        <v>194</v>
      </c>
      <c r="M27" s="42">
        <v>106</v>
      </c>
      <c r="N27" s="42">
        <v>43426</v>
      </c>
      <c r="O27" s="42">
        <v>240</v>
      </c>
      <c r="P27" s="42"/>
      <c r="Q27" s="43">
        <v>215</v>
      </c>
      <c r="R27" s="32">
        <f t="shared" si="0"/>
        <v>3.7944423253572897E-6</v>
      </c>
      <c r="S27" s="33">
        <f t="shared" si="1"/>
        <v>5.7528137157968658E-8</v>
      </c>
      <c r="T27" s="33">
        <f t="shared" si="10"/>
        <v>7.3975251647014964E-10</v>
      </c>
      <c r="U27" s="33">
        <f t="shared" si="3"/>
        <v>3.0181902671982108E-8</v>
      </c>
      <c r="V27" s="33">
        <f t="shared" si="4"/>
        <v>1.5682753349167174E-8</v>
      </c>
      <c r="W27" s="33">
        <f t="shared" si="5"/>
        <v>5.5249737816494457E-6</v>
      </c>
      <c r="X27" s="33">
        <f t="shared" si="6"/>
        <v>2.6094583845461211E-8</v>
      </c>
      <c r="Y27" s="33">
        <f t="shared" si="7"/>
        <v>0</v>
      </c>
      <c r="Z27" s="34">
        <f t="shared" si="8"/>
        <v>2.1082116741187863E-8</v>
      </c>
      <c r="AA27" s="38">
        <f>((Branco!$O$10-R27)/(Branco!$O$10))*100</f>
        <v>1.9846326112977308</v>
      </c>
      <c r="AB27" s="39">
        <f>((Branco!$T$10-W27)/(Branco!$T$10))*100</f>
        <v>2.419121848496709</v>
      </c>
      <c r="AC27" s="40">
        <f t="shared" si="11"/>
        <v>38.020239061042844</v>
      </c>
      <c r="AD27" s="23">
        <f t="shared" si="12"/>
        <v>0.48890106496881824</v>
      </c>
      <c r="AE27" s="23">
        <f t="shared" si="13"/>
        <v>19.947163450727786</v>
      </c>
      <c r="AF27" s="23">
        <f t="shared" si="14"/>
        <v>10.364702577338948</v>
      </c>
      <c r="AG27" s="23">
        <f t="shared" si="15"/>
        <v>17.245862025369536</v>
      </c>
      <c r="AH27" s="23">
        <f t="shared" si="16"/>
        <v>13.933131820552052</v>
      </c>
      <c r="AI27" s="39">
        <f t="shared" si="17"/>
        <v>97.935434025650082</v>
      </c>
      <c r="AJ27" s="117">
        <f t="shared" si="18"/>
        <v>0.75456206329881437</v>
      </c>
      <c r="AK27" s="40">
        <f t="shared" si="19"/>
        <v>1.8477644032414422</v>
      </c>
      <c r="AL27" s="23">
        <f t="shared" si="19"/>
        <v>2.3760344670790075E-2</v>
      </c>
      <c r="AM27" s="23">
        <f t="shared" si="19"/>
        <v>0.96942206256823515</v>
      </c>
      <c r="AN27" s="23">
        <f t="shared" si="19"/>
        <v>0.50371930702074974</v>
      </c>
      <c r="AO27" s="23">
        <f t="shared" si="19"/>
        <v>0.83814017851199563</v>
      </c>
      <c r="AP27" s="117">
        <f t="shared" si="19"/>
        <v>0.67714316478525993</v>
      </c>
      <c r="AQ27" s="40">
        <f t="shared" si="20"/>
        <v>79.084316458733724</v>
      </c>
      <c r="AR27" s="23">
        <f t="shared" si="21"/>
        <v>0.71447356425065756</v>
      </c>
      <c r="AS27" s="1">
        <f t="shared" si="22"/>
        <v>27.192288855038996</v>
      </c>
      <c r="AT27" s="1">
        <f t="shared" si="23"/>
        <v>8.0796576846128261</v>
      </c>
      <c r="AU27" s="1">
        <f t="shared" si="24"/>
        <v>23.476306400121</v>
      </c>
      <c r="AV27" s="156">
        <f t="shared" si="25"/>
        <v>1.3542863295705199</v>
      </c>
    </row>
    <row r="28" spans="2:48" x14ac:dyDescent="0.25">
      <c r="B28" s="249" t="s">
        <v>29</v>
      </c>
      <c r="C28" s="250"/>
      <c r="D28" s="22">
        <f>1/3</f>
        <v>0.33333333333333331</v>
      </c>
      <c r="G28" s="91">
        <v>21</v>
      </c>
      <c r="H28" s="91">
        <v>300</v>
      </c>
      <c r="I28" s="92">
        <v>25147</v>
      </c>
      <c r="J28" s="93">
        <v>355</v>
      </c>
      <c r="K28" s="93">
        <v>16</v>
      </c>
      <c r="L28" s="93">
        <v>188</v>
      </c>
      <c r="M28" s="93">
        <v>103</v>
      </c>
      <c r="N28" s="93">
        <v>43448</v>
      </c>
      <c r="O28" s="93">
        <v>235</v>
      </c>
      <c r="P28" s="93"/>
      <c r="Q28" s="94">
        <v>212</v>
      </c>
      <c r="R28" s="95">
        <f t="shared" si="0"/>
        <v>3.7588670929982179E-6</v>
      </c>
      <c r="S28" s="96">
        <f t="shared" si="1"/>
        <v>5.5799149429177248E-8</v>
      </c>
      <c r="T28" s="96">
        <f t="shared" si="10"/>
        <v>7.3975251647014964E-10</v>
      </c>
      <c r="U28" s="96">
        <f t="shared" si="3"/>
        <v>2.9248441764601219E-8</v>
      </c>
      <c r="V28" s="96">
        <f t="shared" si="4"/>
        <v>1.5238901839285084E-8</v>
      </c>
      <c r="W28" s="96">
        <f t="shared" si="5"/>
        <v>5.5277727827823217E-6</v>
      </c>
      <c r="X28" s="96">
        <f t="shared" si="6"/>
        <v>2.5550946682014102E-8</v>
      </c>
      <c r="Y28" s="96">
        <f t="shared" si="7"/>
        <v>0</v>
      </c>
      <c r="Z28" s="97">
        <f t="shared" si="8"/>
        <v>2.078794767038059E-8</v>
      </c>
      <c r="AA28" s="98">
        <f>((Branco!$O$10-R28)/(Branco!$O$10))*100</f>
        <v>2.9035870110815076</v>
      </c>
      <c r="AB28" s="99">
        <f>((Branco!$T$10-W28)/(Branco!$T$10))*100</f>
        <v>2.3696865028666059</v>
      </c>
      <c r="AC28" s="100">
        <f t="shared" si="11"/>
        <v>37.864551593620874</v>
      </c>
      <c r="AD28" s="101">
        <f t="shared" si="12"/>
        <v>0.50198609858644694</v>
      </c>
      <c r="AE28" s="101">
        <f t="shared" si="13"/>
        <v>19.8475988175128</v>
      </c>
      <c r="AF28" s="101">
        <f t="shared" si="14"/>
        <v>10.340913630880808</v>
      </c>
      <c r="AG28" s="101">
        <f t="shared" si="15"/>
        <v>17.338528432856155</v>
      </c>
      <c r="AH28" s="101">
        <f t="shared" si="16"/>
        <v>14.106421426542932</v>
      </c>
      <c r="AI28" s="99">
        <f t="shared" si="17"/>
        <v>97.775154688929973</v>
      </c>
      <c r="AJ28" s="120">
        <f t="shared" si="18"/>
        <v>1.0994302018766318</v>
      </c>
      <c r="AK28" s="100">
        <f t="shared" si="19"/>
        <v>2.6922742206186192</v>
      </c>
      <c r="AL28" s="101">
        <f t="shared" si="19"/>
        <v>3.5692598365826021E-2</v>
      </c>
      <c r="AM28" s="101">
        <f t="shared" si="19"/>
        <v>1.4112191056970722</v>
      </c>
      <c r="AN28" s="101">
        <f t="shared" si="19"/>
        <v>0.73526752633601622</v>
      </c>
      <c r="AO28" s="101">
        <f t="shared" si="19"/>
        <v>1.2328172699424194</v>
      </c>
      <c r="AP28" s="120">
        <f t="shared" si="19"/>
        <v>1.0030055329708951</v>
      </c>
      <c r="AQ28" s="100">
        <f t="shared" si="20"/>
        <v>115.22933664247689</v>
      </c>
      <c r="AR28" s="101">
        <f t="shared" si="21"/>
        <v>1.0732764328603885</v>
      </c>
      <c r="AS28" s="158">
        <f t="shared" si="22"/>
        <v>39.584695914802879</v>
      </c>
      <c r="AT28" s="158">
        <f t="shared" si="23"/>
        <v>11.793691122429699</v>
      </c>
      <c r="AU28" s="158">
        <f t="shared" si="24"/>
        <v>34.531211731087168</v>
      </c>
      <c r="AV28" s="159">
        <f t="shared" si="25"/>
        <v>2.0060110659417902</v>
      </c>
    </row>
    <row r="29" spans="2:48" x14ac:dyDescent="0.25">
      <c r="B29" s="249" t="s">
        <v>30</v>
      </c>
      <c r="C29" s="250"/>
      <c r="D29" s="22">
        <f>2/3</f>
        <v>0.66666666666666663</v>
      </c>
      <c r="G29" s="17">
        <v>22</v>
      </c>
      <c r="H29" s="17"/>
      <c r="I29" s="41"/>
      <c r="J29" s="42"/>
      <c r="K29" s="42"/>
      <c r="L29" s="42"/>
      <c r="M29" s="42"/>
      <c r="N29" s="42"/>
      <c r="O29" s="42"/>
      <c r="P29" s="42"/>
      <c r="Q29" s="43"/>
      <c r="R29" s="32">
        <f t="shared" si="0"/>
        <v>0</v>
      </c>
      <c r="S29" s="33">
        <f t="shared" si="1"/>
        <v>0</v>
      </c>
      <c r="T29" s="33">
        <f t="shared" si="10"/>
        <v>-1.6274555362343292E-9</v>
      </c>
      <c r="U29" s="33">
        <f t="shared" si="3"/>
        <v>0</v>
      </c>
      <c r="V29" s="33">
        <f t="shared" si="4"/>
        <v>0</v>
      </c>
      <c r="W29" s="33">
        <f t="shared" si="5"/>
        <v>0</v>
      </c>
      <c r="X29" s="33">
        <f t="shared" si="6"/>
        <v>0</v>
      </c>
      <c r="Y29" s="33">
        <f t="shared" si="7"/>
        <v>0</v>
      </c>
      <c r="Z29" s="34">
        <f t="shared" si="8"/>
        <v>0</v>
      </c>
      <c r="AA29" s="38">
        <f>((Branco!$O$10-R29)/(Branco!$O$10))*100</f>
        <v>100</v>
      </c>
      <c r="AB29" s="39">
        <f>((Branco!$T$10-W29)/(Branco!$T$10))*100</f>
        <v>100</v>
      </c>
      <c r="AC29" s="40">
        <f t="shared" si="11"/>
        <v>0</v>
      </c>
      <c r="AD29" s="23">
        <f t="shared" si="12"/>
        <v>100</v>
      </c>
      <c r="AE29" s="23">
        <f t="shared" si="13"/>
        <v>0</v>
      </c>
      <c r="AF29" s="23">
        <f t="shared" si="14"/>
        <v>0</v>
      </c>
      <c r="AG29" s="23">
        <f t="shared" si="15"/>
        <v>0</v>
      </c>
      <c r="AH29" s="23">
        <f t="shared" si="16"/>
        <v>0</v>
      </c>
      <c r="AI29" s="39">
        <f t="shared" si="17"/>
        <v>-1.5463766882863227E-2</v>
      </c>
      <c r="AJ29" s="14">
        <f t="shared" ref="AJ29:AJ31" si="26">AC29*AA29/100</f>
        <v>0</v>
      </c>
      <c r="AK29" s="40">
        <f t="shared" si="19"/>
        <v>0</v>
      </c>
      <c r="AL29" s="23">
        <f t="shared" si="19"/>
        <v>244.87904880392963</v>
      </c>
      <c r="AM29" s="23">
        <f t="shared" si="19"/>
        <v>0</v>
      </c>
      <c r="AN29" s="23">
        <f t="shared" si="19"/>
        <v>0</v>
      </c>
      <c r="AO29" s="23">
        <f t="shared" si="19"/>
        <v>0</v>
      </c>
      <c r="AP29" s="117">
        <f t="shared" si="19"/>
        <v>0</v>
      </c>
      <c r="AQ29" s="40">
        <f t="shared" si="20"/>
        <v>0</v>
      </c>
      <c r="AR29" s="23">
        <f t="shared" si="21"/>
        <v>7363.5129975341642</v>
      </c>
      <c r="AS29" s="1">
        <f t="shared" si="22"/>
        <v>0</v>
      </c>
      <c r="AT29" s="1">
        <f t="shared" si="23"/>
        <v>0</v>
      </c>
      <c r="AU29" s="1">
        <f t="shared" si="24"/>
        <v>0</v>
      </c>
      <c r="AV29" s="156">
        <f t="shared" si="25"/>
        <v>0</v>
      </c>
    </row>
    <row r="30" spans="2:48" x14ac:dyDescent="0.25">
      <c r="B30" s="249" t="s">
        <v>27</v>
      </c>
      <c r="C30" s="250"/>
      <c r="D30" s="26">
        <f>D27*D28</f>
        <v>2.7226654921305548E-6</v>
      </c>
      <c r="G30" s="17">
        <v>23</v>
      </c>
      <c r="H30" s="17"/>
      <c r="I30" s="41"/>
      <c r="J30" s="42"/>
      <c r="K30" s="42"/>
      <c r="L30" s="42"/>
      <c r="M30" s="42"/>
      <c r="N30" s="42"/>
      <c r="O30" s="42"/>
      <c r="P30" s="42"/>
      <c r="Q30" s="43"/>
      <c r="R30" s="32">
        <f t="shared" si="0"/>
        <v>0</v>
      </c>
      <c r="S30" s="33">
        <f t="shared" si="1"/>
        <v>0</v>
      </c>
      <c r="T30" s="33">
        <f t="shared" si="10"/>
        <v>-1.6274555362343292E-9</v>
      </c>
      <c r="U30" s="33">
        <f t="shared" si="3"/>
        <v>0</v>
      </c>
      <c r="V30" s="33">
        <f t="shared" si="4"/>
        <v>0</v>
      </c>
      <c r="W30" s="33">
        <f t="shared" si="5"/>
        <v>0</v>
      </c>
      <c r="X30" s="33">
        <f t="shared" si="6"/>
        <v>0</v>
      </c>
      <c r="Y30" s="33">
        <f t="shared" si="7"/>
        <v>0</v>
      </c>
      <c r="Z30" s="34">
        <f t="shared" si="8"/>
        <v>0</v>
      </c>
      <c r="AA30" s="38">
        <f>((Branco!$O$10-R30)/(Branco!$O$10))*100</f>
        <v>100</v>
      </c>
      <c r="AB30" s="39">
        <f>((Branco!$T$10-W30)/(Branco!$T$10))*100</f>
        <v>100</v>
      </c>
      <c r="AC30" s="40">
        <f t="shared" si="11"/>
        <v>0</v>
      </c>
      <c r="AD30" s="23">
        <f t="shared" si="12"/>
        <v>100</v>
      </c>
      <c r="AE30" s="23">
        <f t="shared" si="13"/>
        <v>0</v>
      </c>
      <c r="AF30" s="23">
        <f t="shared" si="14"/>
        <v>0</v>
      </c>
      <c r="AG30" s="23">
        <f t="shared" si="15"/>
        <v>0</v>
      </c>
      <c r="AH30" s="23">
        <f t="shared" si="16"/>
        <v>0</v>
      </c>
      <c r="AI30" s="39">
        <f t="shared" si="17"/>
        <v>-1.5463766882863227E-2</v>
      </c>
      <c r="AJ30" s="14">
        <f t="shared" si="26"/>
        <v>0</v>
      </c>
      <c r="AK30" s="40">
        <f t="shared" si="19"/>
        <v>0</v>
      </c>
      <c r="AL30" s="23">
        <f t="shared" si="19"/>
        <v>244.87904880392963</v>
      </c>
      <c r="AM30" s="23">
        <f t="shared" si="19"/>
        <v>0</v>
      </c>
      <c r="AN30" s="23">
        <f t="shared" si="19"/>
        <v>0</v>
      </c>
      <c r="AO30" s="23">
        <f t="shared" si="19"/>
        <v>0</v>
      </c>
      <c r="AP30" s="117">
        <f t="shared" si="19"/>
        <v>0</v>
      </c>
      <c r="AQ30" s="40">
        <f t="shared" si="20"/>
        <v>0</v>
      </c>
      <c r="AR30" s="23">
        <f t="shared" si="21"/>
        <v>7363.5129975341642</v>
      </c>
      <c r="AS30" s="1">
        <f t="shared" si="22"/>
        <v>0</v>
      </c>
      <c r="AT30" s="1">
        <f t="shared" si="23"/>
        <v>0</v>
      </c>
      <c r="AU30" s="1">
        <f t="shared" si="24"/>
        <v>0</v>
      </c>
      <c r="AV30" s="156">
        <f t="shared" si="25"/>
        <v>0</v>
      </c>
    </row>
    <row r="31" spans="2:48" ht="15.75" thickBot="1" x14ac:dyDescent="0.3">
      <c r="B31" s="251" t="s">
        <v>28</v>
      </c>
      <c r="C31" s="252"/>
      <c r="D31" s="27">
        <f>D27*D29</f>
        <v>5.4453309842611097E-6</v>
      </c>
      <c r="G31" s="18">
        <v>24</v>
      </c>
      <c r="H31" s="18"/>
      <c r="I31" s="44"/>
      <c r="J31" s="45"/>
      <c r="K31" s="45"/>
      <c r="L31" s="45"/>
      <c r="M31" s="45"/>
      <c r="N31" s="45"/>
      <c r="O31" s="45"/>
      <c r="P31" s="45"/>
      <c r="Q31" s="46"/>
      <c r="R31" s="35">
        <f t="shared" si="0"/>
        <v>0</v>
      </c>
      <c r="S31" s="36">
        <f t="shared" si="1"/>
        <v>0</v>
      </c>
      <c r="T31" s="36">
        <f t="shared" si="10"/>
        <v>-1.6274555362343292E-9</v>
      </c>
      <c r="U31" s="36">
        <f t="shared" si="3"/>
        <v>0</v>
      </c>
      <c r="V31" s="36">
        <f t="shared" si="4"/>
        <v>0</v>
      </c>
      <c r="W31" s="36">
        <f t="shared" si="5"/>
        <v>0</v>
      </c>
      <c r="X31" s="36">
        <f t="shared" si="6"/>
        <v>0</v>
      </c>
      <c r="Y31" s="36">
        <f t="shared" si="7"/>
        <v>0</v>
      </c>
      <c r="Z31" s="37">
        <f t="shared" si="8"/>
        <v>0</v>
      </c>
      <c r="AA31" s="38">
        <f>((Branco!$O$10-R31)/(Branco!$O$10))*100</f>
        <v>100</v>
      </c>
      <c r="AB31" s="107">
        <f>((Branco!$T$10-W31)/(Branco!$T$10))*100</f>
        <v>100</v>
      </c>
      <c r="AC31" s="121">
        <f t="shared" si="11"/>
        <v>0</v>
      </c>
      <c r="AD31" s="118">
        <f t="shared" si="12"/>
        <v>100</v>
      </c>
      <c r="AE31" s="118">
        <f t="shared" si="13"/>
        <v>0</v>
      </c>
      <c r="AF31" s="118">
        <f t="shared" si="14"/>
        <v>0</v>
      </c>
      <c r="AG31" s="118">
        <f t="shared" si="15"/>
        <v>0</v>
      </c>
      <c r="AH31" s="118">
        <f t="shared" si="16"/>
        <v>0</v>
      </c>
      <c r="AI31" s="107">
        <f t="shared" si="17"/>
        <v>-1.5463766882863227E-2</v>
      </c>
      <c r="AJ31" s="15">
        <f t="shared" si="26"/>
        <v>0</v>
      </c>
      <c r="AK31" s="121">
        <f t="shared" si="19"/>
        <v>0</v>
      </c>
      <c r="AL31" s="118">
        <f t="shared" si="19"/>
        <v>244.87904880392963</v>
      </c>
      <c r="AM31" s="118">
        <f t="shared" si="19"/>
        <v>0</v>
      </c>
      <c r="AN31" s="118">
        <f t="shared" si="19"/>
        <v>0</v>
      </c>
      <c r="AO31" s="118">
        <f t="shared" si="19"/>
        <v>0</v>
      </c>
      <c r="AP31" s="119">
        <f t="shared" si="19"/>
        <v>0</v>
      </c>
      <c r="AQ31" s="121">
        <f t="shared" si="20"/>
        <v>0</v>
      </c>
      <c r="AR31" s="118">
        <f t="shared" si="21"/>
        <v>7363.5129975341642</v>
      </c>
      <c r="AS31" s="179">
        <f t="shared" si="22"/>
        <v>0</v>
      </c>
      <c r="AT31" s="179">
        <f t="shared" si="23"/>
        <v>0</v>
      </c>
      <c r="AU31" s="179">
        <f t="shared" si="24"/>
        <v>0</v>
      </c>
      <c r="AV31" s="180">
        <f t="shared" si="25"/>
        <v>0</v>
      </c>
    </row>
    <row r="32" spans="2:48" x14ac:dyDescent="0.25">
      <c r="AA32" s="105" t="s">
        <v>54</v>
      </c>
    </row>
    <row r="33" spans="2:27" ht="15.75" thickBot="1" x14ac:dyDescent="0.3">
      <c r="B33" s="28">
        <f>D27*0.24</f>
        <v>1.9603191543339994E-6</v>
      </c>
      <c r="C33" s="1">
        <v>1028</v>
      </c>
      <c r="AA33" s="106">
        <f>AVERAGE(AA12:AA27)</f>
        <v>3.7192555697131158</v>
      </c>
    </row>
    <row r="34" spans="2:27" ht="15.75" thickBot="1" x14ac:dyDescent="0.3">
      <c r="B34" s="28">
        <f>B33/C36</f>
        <v>1.9137512082661891E-9</v>
      </c>
      <c r="C34">
        <v>1009</v>
      </c>
    </row>
    <row r="35" spans="2:27" ht="15.75" thickBot="1" x14ac:dyDescent="0.3">
      <c r="C35">
        <v>1036</v>
      </c>
      <c r="F35" s="265" t="s">
        <v>68</v>
      </c>
      <c r="G35" s="255" t="s">
        <v>60</v>
      </c>
      <c r="H35" s="256"/>
      <c r="I35" s="256"/>
      <c r="J35" s="256"/>
      <c r="K35" s="256"/>
      <c r="L35" s="257"/>
      <c r="M35" s="268" t="s">
        <v>35</v>
      </c>
      <c r="N35" s="258" t="s">
        <v>36</v>
      </c>
      <c r="O35" s="258" t="s">
        <v>38</v>
      </c>
      <c r="P35" s="265" t="s">
        <v>53</v>
      </c>
      <c r="Q35" s="265" t="s">
        <v>69</v>
      </c>
    </row>
    <row r="36" spans="2:27" ht="15.75" thickBot="1" x14ac:dyDescent="0.3">
      <c r="C36" s="1">
        <f>AVERAGE(C33:C35)</f>
        <v>1024.3333333333333</v>
      </c>
      <c r="F36" s="266"/>
      <c r="G36" s="131" t="s">
        <v>40</v>
      </c>
      <c r="H36" s="132" t="s">
        <v>41</v>
      </c>
      <c r="I36" s="132" t="s">
        <v>42</v>
      </c>
      <c r="J36" s="132" t="s">
        <v>10</v>
      </c>
      <c r="K36" s="132" t="s">
        <v>37</v>
      </c>
      <c r="L36" s="163" t="s">
        <v>11</v>
      </c>
      <c r="M36" s="269"/>
      <c r="N36" s="259"/>
      <c r="O36" s="259"/>
      <c r="P36" s="266"/>
      <c r="Q36" s="266"/>
    </row>
    <row r="37" spans="2:27" x14ac:dyDescent="0.25">
      <c r="F37" s="152">
        <v>1</v>
      </c>
      <c r="G37" s="160">
        <f t="shared" ref="G37:L37" si="27">AVERAGE(AC9:AC12)</f>
        <v>43.037210306578608</v>
      </c>
      <c r="H37" s="165">
        <f t="shared" si="27"/>
        <v>0.86053641851956375</v>
      </c>
      <c r="I37" s="165">
        <f t="shared" si="27"/>
        <v>18.515708568088417</v>
      </c>
      <c r="J37" s="165">
        <f t="shared" si="27"/>
        <v>9.4575868246937969</v>
      </c>
      <c r="K37" s="165">
        <f t="shared" si="27"/>
        <v>16.474114523655039</v>
      </c>
      <c r="L37" s="166">
        <f t="shared" si="27"/>
        <v>11.65484335846457</v>
      </c>
      <c r="M37" s="173">
        <f>AVERAGE(AA9:AA12)</f>
        <v>3.9374107108382557</v>
      </c>
      <c r="N37" s="170">
        <f>AVERAGE(AB9:AB12)</f>
        <v>4.3195738287996193</v>
      </c>
      <c r="O37" s="173">
        <f>AVERAGE(AI9:AI12)</f>
        <v>96.056503889743297</v>
      </c>
      <c r="P37" s="173">
        <f>AVERAGE(AJ9:AJ12)</f>
        <v>1.7098365749115745</v>
      </c>
      <c r="Q37" s="176">
        <f>AVERAGE(AQ9:AQ12)</f>
        <v>179.20494994389253</v>
      </c>
    </row>
    <row r="38" spans="2:27" x14ac:dyDescent="0.25">
      <c r="F38" s="148">
        <v>2</v>
      </c>
      <c r="G38" s="161">
        <f t="shared" ref="G38:L38" si="28">AVERAGE(AC13:AC16)</f>
        <v>39.773101482546195</v>
      </c>
      <c r="H38" s="164">
        <f t="shared" si="28"/>
        <v>0.2570943140903123</v>
      </c>
      <c r="I38" s="164">
        <f t="shared" si="28"/>
        <v>19.733305987064625</v>
      </c>
      <c r="J38" s="164">
        <f t="shared" si="28"/>
        <v>10.214921190315222</v>
      </c>
      <c r="K38" s="164">
        <f t="shared" si="28"/>
        <v>17.148660942043627</v>
      </c>
      <c r="L38" s="167">
        <f t="shared" si="28"/>
        <v>12.872916083940019</v>
      </c>
      <c r="M38" s="174">
        <f>AVERAGE(AA14:AA16)</f>
        <v>4.1713322264694908</v>
      </c>
      <c r="N38" s="171">
        <f>AVERAGE(AB13:AB16)</f>
        <v>3.1539108494533181</v>
      </c>
      <c r="O38" s="174">
        <f>AVERAGE(AI13:AI16)</f>
        <v>96.952484008328739</v>
      </c>
      <c r="P38" s="174">
        <f>AVERAGE(AJ13:AJ16)</f>
        <v>1.7444888734941022</v>
      </c>
      <c r="Q38" s="177">
        <f>AVERAGE(AQ13:AQ16)</f>
        <v>182.83679612383744</v>
      </c>
    </row>
    <row r="39" spans="2:27" x14ac:dyDescent="0.25">
      <c r="F39" s="148">
        <v>3</v>
      </c>
      <c r="G39" s="161">
        <f t="shared" ref="G39:L39" si="29">AVERAGE(AC17:AC20)</f>
        <v>38.976815167159089</v>
      </c>
      <c r="H39" s="164">
        <f t="shared" si="29"/>
        <v>0.44843695479534817</v>
      </c>
      <c r="I39" s="164">
        <f t="shared" si="29"/>
        <v>19.798077888641735</v>
      </c>
      <c r="J39" s="164">
        <f t="shared" si="29"/>
        <v>10.297525714772302</v>
      </c>
      <c r="K39" s="164">
        <f t="shared" si="29"/>
        <v>17.166810242293767</v>
      </c>
      <c r="L39" s="167">
        <f t="shared" si="29"/>
        <v>13.31233403233775</v>
      </c>
      <c r="M39" s="174">
        <f>AVERAGE(AA17:AA20)</f>
        <v>3.4846905285918353</v>
      </c>
      <c r="N39" s="171">
        <f>AVERAGE(AB17:AB20)</f>
        <v>2.9101047130502877</v>
      </c>
      <c r="O39" s="174">
        <f>AVERAGE(AI17:AI20)</f>
        <v>97.307702878269723</v>
      </c>
      <c r="P39" s="174">
        <f>AVERAGE(AJ17:AJ20)</f>
        <v>1.3511971107734935</v>
      </c>
      <c r="Q39" s="177">
        <f>AVERAGE(AQ17:AQ20)</f>
        <v>141.61658146365167</v>
      </c>
    </row>
    <row r="40" spans="2:27" x14ac:dyDescent="0.25">
      <c r="F40" s="148">
        <v>4</v>
      </c>
      <c r="G40" s="161">
        <f t="shared" ref="G40:L40" si="30">AVERAGE(AC21:AC24)</f>
        <v>38.391015432272638</v>
      </c>
      <c r="H40" s="164">
        <f t="shared" si="30"/>
        <v>0.49892253622597893</v>
      </c>
      <c r="I40" s="164">
        <f t="shared" si="30"/>
        <v>19.774593736046977</v>
      </c>
      <c r="J40" s="164">
        <f t="shared" si="30"/>
        <v>10.280776753790043</v>
      </c>
      <c r="K40" s="164">
        <f t="shared" si="30"/>
        <v>17.410062034280521</v>
      </c>
      <c r="L40" s="167">
        <f t="shared" si="30"/>
        <v>13.644629507383844</v>
      </c>
      <c r="M40" s="174">
        <f>AVERAGE(AA21:AA24)</f>
        <v>3.6207961697362832</v>
      </c>
      <c r="N40" s="171">
        <f>AVERAGE(AB21:AB24)</f>
        <v>2.6943868412098144</v>
      </c>
      <c r="O40" s="174">
        <f>AVERAGE(AI21:AI24)</f>
        <v>97.448935427117505</v>
      </c>
      <c r="P40" s="174">
        <f>AVERAGE(AJ21:AJ24)</f>
        <v>1.3900208739379445</v>
      </c>
      <c r="Q40" s="177">
        <f>AVERAGE(AQ21:AQ24)</f>
        <v>145.68563147498318</v>
      </c>
    </row>
    <row r="41" spans="2:27" ht="15.75" thickBot="1" x14ac:dyDescent="0.3">
      <c r="F41" s="149">
        <v>5</v>
      </c>
      <c r="G41" s="162">
        <f t="shared" ref="G41:L41" si="31">AVERAGE(AC25:AC27)</f>
        <v>37.795689042888625</v>
      </c>
      <c r="H41" s="168">
        <f t="shared" si="31"/>
        <v>0.48738838396007528</v>
      </c>
      <c r="I41" s="168">
        <f t="shared" si="31"/>
        <v>19.747090475319883</v>
      </c>
      <c r="J41" s="168">
        <f t="shared" si="31"/>
        <v>10.266546195124404</v>
      </c>
      <c r="K41" s="168">
        <f t="shared" si="31"/>
        <v>17.813263793725337</v>
      </c>
      <c r="L41" s="169">
        <f t="shared" si="31"/>
        <v>13.890022108981663</v>
      </c>
      <c r="M41" s="175">
        <f>AVERAGE(AA25:AA28)</f>
        <v>3.0850611992741035</v>
      </c>
      <c r="N41" s="172">
        <f>AVERAGE(AB25:AB28)</f>
        <v>2.3651923805365924</v>
      </c>
      <c r="O41" s="175">
        <f>AVERAGE(AI25:AI27)</f>
        <v>97.775952869940667</v>
      </c>
      <c r="P41" s="175">
        <f>AVERAGE(AJ25:AJ28)</f>
        <v>1.1646621246100444</v>
      </c>
      <c r="Q41" s="178">
        <f>AVERAGE(AQ25:AQ26)</f>
        <v>146.97553183351022</v>
      </c>
    </row>
  </sheetData>
  <mergeCells count="25">
    <mergeCell ref="Q35:Q36"/>
    <mergeCell ref="F35:F36"/>
    <mergeCell ref="G35:L35"/>
    <mergeCell ref="M35:M36"/>
    <mergeCell ref="N35:N36"/>
    <mergeCell ref="O35:O36"/>
    <mergeCell ref="P35:P36"/>
    <mergeCell ref="B31:C31"/>
    <mergeCell ref="AC3:AH3"/>
    <mergeCell ref="AI3:AI4"/>
    <mergeCell ref="AJ3:AJ4"/>
    <mergeCell ref="AK3:AP3"/>
    <mergeCell ref="B23:B25"/>
    <mergeCell ref="B27:C27"/>
    <mergeCell ref="B28:C28"/>
    <mergeCell ref="B29:C29"/>
    <mergeCell ref="B30:C30"/>
    <mergeCell ref="AQ3:AV3"/>
    <mergeCell ref="B20:B22"/>
    <mergeCell ref="G3:G4"/>
    <mergeCell ref="H3:H4"/>
    <mergeCell ref="I3:Q3"/>
    <mergeCell ref="R3:Z3"/>
    <mergeCell ref="AA3:AA4"/>
    <mergeCell ref="AB3:AB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3CE9D-4C5B-4CB4-AC4A-1F5834AD4E12}">
  <dimension ref="B2:BF64"/>
  <sheetViews>
    <sheetView topLeftCell="X1" zoomScale="80" zoomScaleNormal="80" workbookViewId="0">
      <selection activeCell="AS8" sqref="AS8:AS10"/>
    </sheetView>
  </sheetViews>
  <sheetFormatPr defaultRowHeight="15" x14ac:dyDescent="0.25"/>
  <cols>
    <col min="2" max="2" width="18.5703125" bestFit="1" customWidth="1"/>
    <col min="3" max="3" width="12.7109375" customWidth="1"/>
    <col min="4" max="4" width="13.5703125" customWidth="1"/>
    <col min="7" max="7" width="10.42578125" style="3" customWidth="1"/>
    <col min="8" max="8" width="12.5703125" style="3" customWidth="1"/>
    <col min="9" max="9" width="13.28515625" style="2" bestFit="1" customWidth="1"/>
    <col min="10" max="10" width="13.42578125" style="2" bestFit="1" customWidth="1"/>
    <col min="11" max="11" width="10.7109375" style="2" bestFit="1" customWidth="1"/>
    <col min="12" max="12" width="10.85546875" style="2" bestFit="1" customWidth="1"/>
    <col min="13" max="13" width="13.7109375" style="2" customWidth="1"/>
    <col min="14" max="14" width="11" style="2" bestFit="1" customWidth="1"/>
    <col min="15" max="15" width="11" style="2" customWidth="1"/>
    <col min="16" max="16" width="10.28515625" style="2" bestFit="1" customWidth="1"/>
    <col min="17" max="17" width="12.28515625" style="2" customWidth="1"/>
    <col min="18" max="18" width="16.5703125" style="2" customWidth="1"/>
    <col min="19" max="19" width="12.28515625" customWidth="1"/>
    <col min="20" max="23" width="11.5703125" bestFit="1" customWidth="1"/>
    <col min="24" max="25" width="11.85546875" customWidth="1"/>
    <col min="26" max="28" width="11.5703125" bestFit="1" customWidth="1"/>
    <col min="29" max="29" width="14.28515625" customWidth="1"/>
    <col min="30" max="30" width="13.7109375" customWidth="1"/>
    <col min="31" max="31" width="9.5703125" style="3" bestFit="1" customWidth="1"/>
    <col min="32" max="32" width="9.28515625" style="3" bestFit="1" customWidth="1"/>
    <col min="33" max="34" width="9.5703125" style="3" bestFit="1" customWidth="1"/>
    <col min="35" max="35" width="9.5703125" style="3" customWidth="1"/>
    <col min="36" max="36" width="9.5703125" style="3" bestFit="1" customWidth="1"/>
    <col min="37" max="37" width="9.140625" style="3"/>
    <col min="38" max="38" width="13.140625" style="3" customWidth="1"/>
    <col min="39" max="39" width="13.42578125" style="3" customWidth="1"/>
    <col min="40" max="40" width="13.140625" style="3" customWidth="1"/>
    <col min="41" max="42" width="12.140625" style="3" customWidth="1"/>
    <col min="43" max="43" width="9.5703125" style="3" bestFit="1" customWidth="1"/>
    <col min="44" max="44" width="15.5703125" bestFit="1" customWidth="1"/>
    <col min="57" max="57" width="17.85546875" bestFit="1" customWidth="1"/>
    <col min="58" max="58" width="18.42578125" bestFit="1" customWidth="1"/>
  </cols>
  <sheetData>
    <row r="2" spans="2:58" ht="15.75" thickBot="1" x14ac:dyDescent="0.3">
      <c r="I2" s="2">
        <v>4.7</v>
      </c>
      <c r="J2" s="2">
        <v>4.5</v>
      </c>
      <c r="K2" s="2">
        <v>3.1</v>
      </c>
      <c r="L2" s="2">
        <v>2.9</v>
      </c>
      <c r="M2" s="2">
        <v>2.7</v>
      </c>
      <c r="N2" s="2">
        <v>2.7</v>
      </c>
      <c r="P2" s="2">
        <v>2.2000000000000002</v>
      </c>
      <c r="Q2" s="2">
        <v>6.6</v>
      </c>
      <c r="R2" s="2">
        <v>1.4</v>
      </c>
    </row>
    <row r="3" spans="2:58" ht="15.75" thickBot="1" x14ac:dyDescent="0.3">
      <c r="B3" s="10" t="s">
        <v>0</v>
      </c>
      <c r="C3" s="48">
        <v>44844</v>
      </c>
      <c r="G3" s="253" t="s">
        <v>31</v>
      </c>
      <c r="H3" s="253" t="s">
        <v>34</v>
      </c>
      <c r="I3" s="263" t="s">
        <v>32</v>
      </c>
      <c r="J3" s="263"/>
      <c r="K3" s="263"/>
      <c r="L3" s="263"/>
      <c r="M3" s="263"/>
      <c r="N3" s="263"/>
      <c r="O3" s="263"/>
      <c r="P3" s="263"/>
      <c r="Q3" s="263"/>
      <c r="R3" s="264"/>
      <c r="S3" s="243" t="s">
        <v>61</v>
      </c>
      <c r="T3" s="243"/>
      <c r="U3" s="243"/>
      <c r="V3" s="243"/>
      <c r="W3" s="243"/>
      <c r="X3" s="243"/>
      <c r="Y3" s="243"/>
      <c r="Z3" s="243"/>
      <c r="AA3" s="243"/>
      <c r="AB3" s="244"/>
      <c r="AC3" s="258" t="s">
        <v>35</v>
      </c>
      <c r="AD3" s="258" t="s">
        <v>36</v>
      </c>
      <c r="AE3" s="255" t="s">
        <v>84</v>
      </c>
      <c r="AF3" s="256"/>
      <c r="AG3" s="256"/>
      <c r="AH3" s="256"/>
      <c r="AI3" s="256"/>
      <c r="AJ3" s="256"/>
      <c r="AK3" s="256"/>
      <c r="AL3" s="253" t="s">
        <v>85</v>
      </c>
      <c r="AM3" s="253" t="s">
        <v>88</v>
      </c>
      <c r="AN3" s="253" t="s">
        <v>89</v>
      </c>
      <c r="AO3" s="253" t="s">
        <v>90</v>
      </c>
      <c r="AP3" s="253" t="s">
        <v>99</v>
      </c>
      <c r="AQ3" s="258" t="s">
        <v>38</v>
      </c>
      <c r="AR3" s="253" t="s">
        <v>53</v>
      </c>
      <c r="AS3" s="255" t="s">
        <v>95</v>
      </c>
      <c r="AT3" s="256"/>
      <c r="AU3" s="256"/>
      <c r="AV3" s="256"/>
      <c r="AW3" s="256"/>
      <c r="AX3" s="257"/>
      <c r="AY3" s="255" t="s">
        <v>59</v>
      </c>
      <c r="AZ3" s="256"/>
      <c r="BA3" s="256"/>
      <c r="BB3" s="256"/>
      <c r="BC3" s="256"/>
      <c r="BD3" s="257"/>
      <c r="BE3" s="253" t="s">
        <v>62</v>
      </c>
      <c r="BF3" s="248" t="s">
        <v>63</v>
      </c>
    </row>
    <row r="4" spans="2:58" ht="15.75" thickBot="1" x14ac:dyDescent="0.3">
      <c r="B4" s="11" t="s">
        <v>1</v>
      </c>
      <c r="C4" s="49" t="s">
        <v>81</v>
      </c>
      <c r="G4" s="254"/>
      <c r="H4" s="254"/>
      <c r="I4" s="19" t="s">
        <v>43</v>
      </c>
      <c r="J4" s="20" t="s">
        <v>44</v>
      </c>
      <c r="K4" s="20" t="s">
        <v>45</v>
      </c>
      <c r="L4" s="20" t="s">
        <v>46</v>
      </c>
      <c r="M4" s="20" t="s">
        <v>47</v>
      </c>
      <c r="N4" s="20" t="s">
        <v>48</v>
      </c>
      <c r="O4" s="20" t="s">
        <v>83</v>
      </c>
      <c r="P4" s="20" t="s">
        <v>49</v>
      </c>
      <c r="Q4" s="20" t="s">
        <v>50</v>
      </c>
      <c r="R4" s="31" t="s">
        <v>51</v>
      </c>
      <c r="S4" s="19" t="s">
        <v>18</v>
      </c>
      <c r="T4" s="20" t="s">
        <v>19</v>
      </c>
      <c r="U4" s="20" t="s">
        <v>6</v>
      </c>
      <c r="V4" s="20" t="s">
        <v>7</v>
      </c>
      <c r="W4" s="20" t="s">
        <v>10</v>
      </c>
      <c r="X4" s="20" t="s">
        <v>8</v>
      </c>
      <c r="Y4" s="20" t="s">
        <v>79</v>
      </c>
      <c r="Z4" s="20" t="s">
        <v>9</v>
      </c>
      <c r="AA4" s="20" t="s">
        <v>12</v>
      </c>
      <c r="AB4" s="31" t="s">
        <v>11</v>
      </c>
      <c r="AC4" s="267"/>
      <c r="AD4" s="259"/>
      <c r="AE4" s="19" t="s">
        <v>40</v>
      </c>
      <c r="AF4" s="20" t="s">
        <v>41</v>
      </c>
      <c r="AG4" s="20" t="s">
        <v>42</v>
      </c>
      <c r="AH4" s="20" t="s">
        <v>10</v>
      </c>
      <c r="AI4" s="20" t="s">
        <v>79</v>
      </c>
      <c r="AJ4" s="20" t="s">
        <v>37</v>
      </c>
      <c r="AK4" s="20" t="s">
        <v>11</v>
      </c>
      <c r="AL4" s="254"/>
      <c r="AM4" s="254"/>
      <c r="AN4" s="254"/>
      <c r="AO4" s="254"/>
      <c r="AP4" s="254"/>
      <c r="AQ4" s="259"/>
      <c r="AR4" s="254"/>
      <c r="AS4" s="19" t="s">
        <v>40</v>
      </c>
      <c r="AT4" s="20" t="s">
        <v>41</v>
      </c>
      <c r="AU4" s="20" t="s">
        <v>42</v>
      </c>
      <c r="AV4" s="20" t="s">
        <v>10</v>
      </c>
      <c r="AW4" s="20" t="s">
        <v>37</v>
      </c>
      <c r="AX4" s="31" t="s">
        <v>11</v>
      </c>
      <c r="AY4" s="19" t="s">
        <v>40</v>
      </c>
      <c r="AZ4" s="20" t="s">
        <v>41</v>
      </c>
      <c r="BA4" s="20" t="s">
        <v>42</v>
      </c>
      <c r="BB4" s="20" t="s">
        <v>10</v>
      </c>
      <c r="BC4" s="20" t="s">
        <v>37</v>
      </c>
      <c r="BD4" s="31" t="s">
        <v>11</v>
      </c>
      <c r="BE4" s="254"/>
      <c r="BF4" s="248"/>
    </row>
    <row r="5" spans="2:58" x14ac:dyDescent="0.25">
      <c r="B5" s="11" t="s">
        <v>2</v>
      </c>
      <c r="C5" s="102">
        <v>0.20039999999999999</v>
      </c>
      <c r="G5" s="63" t="s">
        <v>33</v>
      </c>
      <c r="H5" s="63"/>
      <c r="I5" s="64">
        <v>25680</v>
      </c>
      <c r="J5" s="85"/>
      <c r="K5" s="88"/>
      <c r="L5" s="65"/>
      <c r="M5" s="88"/>
      <c r="N5" s="65">
        <v>44353</v>
      </c>
      <c r="O5" s="65"/>
      <c r="P5" s="88"/>
      <c r="Q5" s="88"/>
      <c r="R5" s="66"/>
      <c r="S5" s="67">
        <f>I5*$D$9</f>
        <v>3.8385376763905928E-6</v>
      </c>
      <c r="T5" s="68">
        <f>J5*$D$10</f>
        <v>0</v>
      </c>
      <c r="U5" s="68">
        <f>K5*$D$11</f>
        <v>0</v>
      </c>
      <c r="V5" s="68">
        <f>L5*$D$12</f>
        <v>0</v>
      </c>
      <c r="W5" s="68">
        <f>M5*$D$13</f>
        <v>0</v>
      </c>
      <c r="X5" s="68">
        <f>N5*$D$14</f>
        <v>5.6429135112029163E-6</v>
      </c>
      <c r="Y5" s="68"/>
      <c r="Z5" s="68">
        <f>P5*$D$15</f>
        <v>0</v>
      </c>
      <c r="AA5" s="68">
        <f t="shared" ref="AA5:AA28" si="0">Q5*$D$16</f>
        <v>0</v>
      </c>
      <c r="AB5" s="69">
        <f t="shared" ref="AB5:AB28" si="1">R5*$D$19</f>
        <v>0</v>
      </c>
      <c r="AC5" s="70"/>
      <c r="AD5" s="71"/>
      <c r="AE5" s="72"/>
      <c r="AF5" s="73"/>
      <c r="AG5" s="73"/>
      <c r="AH5" s="73"/>
      <c r="AI5" s="73"/>
      <c r="AJ5" s="73"/>
      <c r="AK5" s="202"/>
      <c r="AL5" s="63"/>
      <c r="AM5" s="63"/>
      <c r="AN5" s="63"/>
      <c r="AO5" s="63"/>
      <c r="AP5" s="63"/>
      <c r="AQ5" s="63"/>
      <c r="AR5" s="123"/>
      <c r="AS5" s="52"/>
      <c r="AT5" s="122"/>
      <c r="AU5" s="122"/>
      <c r="AV5" s="122"/>
      <c r="AW5" s="122"/>
      <c r="AX5" s="123"/>
      <c r="AY5" s="124"/>
      <c r="AZ5" s="122"/>
      <c r="BA5" s="122"/>
      <c r="BB5" s="122"/>
      <c r="BC5" s="122"/>
      <c r="BD5" s="123"/>
      <c r="BE5" s="3"/>
    </row>
    <row r="6" spans="2:58" ht="15.75" thickBot="1" x14ac:dyDescent="0.3">
      <c r="B6" s="12" t="s">
        <v>3</v>
      </c>
      <c r="C6" s="47">
        <v>1</v>
      </c>
      <c r="G6" s="53" t="s">
        <v>33</v>
      </c>
      <c r="H6" s="53"/>
      <c r="I6" s="54">
        <v>24811</v>
      </c>
      <c r="J6" s="86"/>
      <c r="K6" s="89"/>
      <c r="L6" s="55"/>
      <c r="M6" s="89"/>
      <c r="N6" s="55">
        <v>44361</v>
      </c>
      <c r="O6" s="55"/>
      <c r="P6" s="89"/>
      <c r="Q6" s="89"/>
      <c r="R6" s="56"/>
      <c r="S6" s="57">
        <f t="shared" ref="S6:S28" si="2">I6*$D$9</f>
        <v>3.7086432355501167E-6</v>
      </c>
      <c r="T6" s="58">
        <f t="shared" ref="T6:W28" si="3">J6*$D$10</f>
        <v>0</v>
      </c>
      <c r="U6" s="58">
        <f t="shared" ref="U6:U7" si="4">K6*$D$11</f>
        <v>0</v>
      </c>
      <c r="V6" s="58">
        <f t="shared" ref="V6:V7" si="5">L6*$D$12</f>
        <v>0</v>
      </c>
      <c r="W6" s="58">
        <f t="shared" ref="W6:W7" si="6">M6*$D$13</f>
        <v>0</v>
      </c>
      <c r="X6" s="58">
        <f t="shared" ref="X6:X28" si="7">N6*$D$14</f>
        <v>5.6439313297966894E-6</v>
      </c>
      <c r="Y6" s="58"/>
      <c r="Z6" s="58">
        <f t="shared" ref="Z6:Z28" si="8">P6*$D$15</f>
        <v>0</v>
      </c>
      <c r="AA6" s="58">
        <f t="shared" si="0"/>
        <v>0</v>
      </c>
      <c r="AB6" s="59">
        <f t="shared" si="1"/>
        <v>0</v>
      </c>
      <c r="AC6" s="51"/>
      <c r="AD6" s="60"/>
      <c r="AE6" s="61"/>
      <c r="AF6" s="62"/>
      <c r="AG6" s="62"/>
      <c r="AH6" s="62"/>
      <c r="AI6" s="62"/>
      <c r="AJ6" s="62"/>
      <c r="AK6" s="203"/>
      <c r="AL6" s="53"/>
      <c r="AM6" s="53"/>
      <c r="AN6" s="53"/>
      <c r="AO6" s="53"/>
      <c r="AP6" s="53"/>
      <c r="AQ6" s="53"/>
      <c r="AR6" s="129"/>
      <c r="AS6" s="83"/>
      <c r="AT6" s="128"/>
      <c r="AU6" s="128"/>
      <c r="AV6" s="128"/>
      <c r="AW6" s="128"/>
      <c r="AX6" s="129"/>
      <c r="AY6" s="130"/>
      <c r="AZ6" s="128"/>
      <c r="BA6" s="128"/>
      <c r="BB6" s="128"/>
      <c r="BC6" s="128"/>
      <c r="BD6" s="129"/>
      <c r="BE6" s="3"/>
    </row>
    <row r="7" spans="2:58" ht="15.75" thickBot="1" x14ac:dyDescent="0.3">
      <c r="B7" s="197" t="s">
        <v>82</v>
      </c>
      <c r="C7" s="3">
        <v>550</v>
      </c>
      <c r="G7" s="74" t="s">
        <v>33</v>
      </c>
      <c r="H7" s="74"/>
      <c r="I7" s="75">
        <v>25927</v>
      </c>
      <c r="J7" s="87"/>
      <c r="K7" s="90"/>
      <c r="L7" s="76"/>
      <c r="M7" s="90"/>
      <c r="N7" s="76">
        <v>46800</v>
      </c>
      <c r="O7" s="76"/>
      <c r="P7" s="90"/>
      <c r="Q7" s="90"/>
      <c r="R7" s="77"/>
      <c r="S7" s="78">
        <f t="shared" si="2"/>
        <v>3.8754581906455955E-6</v>
      </c>
      <c r="T7" s="79">
        <f t="shared" si="3"/>
        <v>0</v>
      </c>
      <c r="U7" s="79">
        <f t="shared" si="4"/>
        <v>0</v>
      </c>
      <c r="V7" s="79">
        <f t="shared" si="5"/>
        <v>0</v>
      </c>
      <c r="W7" s="79">
        <f t="shared" si="6"/>
        <v>0</v>
      </c>
      <c r="X7" s="79">
        <f t="shared" si="7"/>
        <v>5.9542387735732978E-6</v>
      </c>
      <c r="Y7" s="79"/>
      <c r="Z7" s="79">
        <f t="shared" si="8"/>
        <v>0</v>
      </c>
      <c r="AA7" s="79">
        <f t="shared" si="0"/>
        <v>0</v>
      </c>
      <c r="AB7" s="80">
        <f t="shared" si="1"/>
        <v>0</v>
      </c>
      <c r="AC7" s="81"/>
      <c r="AD7" s="82"/>
      <c r="AE7" s="83"/>
      <c r="AF7" s="84"/>
      <c r="AG7" s="84"/>
      <c r="AH7" s="84"/>
      <c r="AI7" s="84"/>
      <c r="AJ7" s="84"/>
      <c r="AK7" s="204"/>
      <c r="AL7" s="74"/>
      <c r="AM7" s="74"/>
      <c r="AN7" s="74"/>
      <c r="AO7" s="74"/>
      <c r="AP7" s="74"/>
      <c r="AQ7" s="74"/>
      <c r="AR7" s="129"/>
      <c r="AS7" s="83"/>
      <c r="AT7" s="128"/>
      <c r="AU7" s="128"/>
      <c r="AV7" s="128"/>
      <c r="AW7" s="128"/>
      <c r="AX7" s="129"/>
      <c r="AY7" s="130"/>
      <c r="AZ7" s="128"/>
      <c r="BA7" s="128"/>
      <c r="BB7" s="128"/>
      <c r="BC7" s="128"/>
      <c r="BD7" s="129"/>
      <c r="BE7" s="3"/>
    </row>
    <row r="8" spans="2:58" ht="15.75" thickBot="1" x14ac:dyDescent="0.3">
      <c r="B8" s="8" t="s">
        <v>4</v>
      </c>
      <c r="C8" s="16" t="s">
        <v>14</v>
      </c>
      <c r="D8" s="9" t="s">
        <v>5</v>
      </c>
      <c r="G8" s="205">
        <v>1</v>
      </c>
      <c r="H8" s="205">
        <v>1</v>
      </c>
      <c r="I8" s="206">
        <v>13291</v>
      </c>
      <c r="J8" s="207">
        <v>1262</v>
      </c>
      <c r="N8" s="207">
        <v>4870</v>
      </c>
      <c r="O8" s="207">
        <v>503</v>
      </c>
      <c r="P8" s="207">
        <v>287</v>
      </c>
      <c r="Q8" s="207">
        <v>0</v>
      </c>
      <c r="R8" s="208">
        <v>32</v>
      </c>
      <c r="S8" s="209">
        <f t="shared" si="2"/>
        <v>1.9866824087580751E-6</v>
      </c>
      <c r="T8" s="210">
        <f t="shared" si="3"/>
        <v>1.9836204670315968E-7</v>
      </c>
      <c r="U8" s="210">
        <f t="shared" si="3"/>
        <v>0</v>
      </c>
      <c r="V8" s="210">
        <f t="shared" si="3"/>
        <v>0</v>
      </c>
      <c r="W8" s="210">
        <f t="shared" si="3"/>
        <v>0</v>
      </c>
      <c r="X8" s="210">
        <f t="shared" si="7"/>
        <v>6.1959706895944366E-7</v>
      </c>
      <c r="Y8" s="210">
        <f>O8*$D$17</f>
        <v>4.3996799057399921E-8</v>
      </c>
      <c r="Z8" s="210">
        <f t="shared" si="8"/>
        <v>3.1204773181864033E-8</v>
      </c>
      <c r="AA8" s="210">
        <f t="shared" si="0"/>
        <v>0</v>
      </c>
      <c r="AB8" s="211">
        <f t="shared" si="1"/>
        <v>3.13780342194424E-9</v>
      </c>
      <c r="AC8" s="212">
        <f>((Branco!$O$10-S8)/(Branco!$O$10))*100</f>
        <v>48.681416270898488</v>
      </c>
      <c r="AD8" s="213">
        <f>((Branco!$T$10-X8)/(Branco!$T$10))*100</f>
        <v>89.056812126426081</v>
      </c>
      <c r="AE8" s="214">
        <f>(T8/SUM(T8,U8,V8,Y8,W8,Z8,AB8))*100</f>
        <v>71.688119637473775</v>
      </c>
      <c r="AF8" s="215">
        <f>(U8/SUM(T8,U8,V8,Y8,W8,Z8,AB8))*100</f>
        <v>0</v>
      </c>
      <c r="AG8" s="215">
        <f>(V8/SUM(T8,U8,V8,W8,Z8,AB8,Y8))*100</f>
        <v>0</v>
      </c>
      <c r="AH8" s="215">
        <f>(W8/SUM(T8,U8,V8,W8,Z8,AB8,Y8))*100</f>
        <v>0</v>
      </c>
      <c r="AI8" s="215">
        <f>(Y8/SUM(Z8,T8,U8,V8,W8,Y8,AB8))*100</f>
        <v>15.900460027077038</v>
      </c>
      <c r="AJ8" s="215">
        <f>(Z8/SUM(T8,U8,V8,W8,Z8,AB8,Y8))*100</f>
        <v>11.277416977196724</v>
      </c>
      <c r="AK8" s="216">
        <f>(AB8/SUM(T8,U8,V8,W8,Z8,AB8,Y8))*100</f>
        <v>1.1340033582524547</v>
      </c>
      <c r="AL8" s="213">
        <f>(T8/(T8+U8*2/3+V8*2/3+W8*1/3+Z8*1/3))*100</f>
        <v>95.017527395076868</v>
      </c>
      <c r="AM8" s="213">
        <f>(V8/(T8*3/2+U8+V8+W8*1/2+Z8*1/2))*100</f>
        <v>0</v>
      </c>
      <c r="AN8" s="213">
        <f>(W8/(T8*3/2+U8+V8+W8*1/2+Z8*1/2))*100</f>
        <v>0</v>
      </c>
      <c r="AO8" s="213">
        <f>(Z8/(T8*3+U8*2+V8*2+W8+Z8))*100</f>
        <v>4.982472604923128</v>
      </c>
      <c r="AP8" s="213">
        <f>AL8*AQ8/100</f>
        <v>39.877893212232294</v>
      </c>
      <c r="AQ8" s="213">
        <f>(((S8*3)+(T8*3)+(2*U8)+(2*V8)+(W8)+(X8)+(Z8))/(((AVERAGE($X$5:$X$7)))+((AVERAGE($S$5:$S$7))*3)))*100</f>
        <v>41.968986465436565</v>
      </c>
      <c r="AR8" s="216">
        <f>(AL8*AC8)/100</f>
        <v>46.255878041512375</v>
      </c>
      <c r="AS8" s="231">
        <f>(AP8/100)*(($AC8/100)*($C$23/60)*1000)/($C$5)</f>
        <v>0.39615559518619803</v>
      </c>
      <c r="AT8" s="215">
        <f t="shared" ref="AT8:AT16" si="9">(AF8/100)*(($AC8/100)*($C$26))/($C$5/1000)</f>
        <v>0</v>
      </c>
      <c r="AU8" s="215">
        <f t="shared" ref="AU8:AU16" si="10">(AG8/100)*(($AC8/100)*($C$26))/($C$5/1000)</f>
        <v>0</v>
      </c>
      <c r="AV8" s="215">
        <f t="shared" ref="AV8:AV16" si="11">(AH8/100)*(($AC8/100)*($C$26))/($C$5/1000)</f>
        <v>0</v>
      </c>
      <c r="AW8" s="215">
        <f t="shared" ref="AW8:AW16" si="12">(AJ8/100)*(($AC8/100)*($C$26))/($C$5/1000)</f>
        <v>13.443875214733431</v>
      </c>
      <c r="AX8" s="216">
        <f t="shared" ref="AX8:AX16" si="13">(AK8/100)*(($AC8/100)*($C$26))/($C$5/1000)</f>
        <v>1.3518520838824444</v>
      </c>
      <c r="AY8" s="40">
        <f>AS8*42.8</f>
        <v>16.955459473969274</v>
      </c>
      <c r="AZ8" s="23">
        <f>AT8*30.07</f>
        <v>0</v>
      </c>
      <c r="BA8" s="1">
        <f>AU8*28.05</f>
        <v>0</v>
      </c>
      <c r="BB8" s="1">
        <f>AV8*16.04</f>
        <v>0</v>
      </c>
      <c r="BC8" s="1">
        <f>AW8*28.01</f>
        <v>376.56294476468344</v>
      </c>
      <c r="BD8" s="156">
        <f>AX8*2</f>
        <v>2.7037041677648888</v>
      </c>
      <c r="BE8" s="134">
        <f t="shared" ref="BE8:BE28" si="14">T8*3+U8*2+V8*2+W8+Z8</f>
        <v>6.2629091329134313E-7</v>
      </c>
      <c r="BF8" s="1">
        <f t="shared" ref="BF8:BF16" si="15">(BE8/((3*S8)+BE8))*100</f>
        <v>9.5089395658124083</v>
      </c>
    </row>
    <row r="9" spans="2:58" x14ac:dyDescent="0.25">
      <c r="B9" s="4" t="s">
        <v>18</v>
      </c>
      <c r="C9" s="3" t="s">
        <v>15</v>
      </c>
      <c r="D9" s="29">
        <v>1.4947576621458694E-10</v>
      </c>
      <c r="G9" s="205">
        <v>2</v>
      </c>
      <c r="H9" s="205">
        <v>15</v>
      </c>
      <c r="I9" s="206">
        <v>23284</v>
      </c>
      <c r="J9" s="207">
        <v>764</v>
      </c>
      <c r="N9" s="207">
        <v>38776</v>
      </c>
      <c r="O9" s="207">
        <v>899</v>
      </c>
      <c r="P9" s="207">
        <v>102</v>
      </c>
      <c r="Q9" s="207">
        <v>0</v>
      </c>
      <c r="R9" s="208">
        <v>545</v>
      </c>
      <c r="S9" s="209">
        <f t="shared" si="2"/>
        <v>3.4803937405404425E-6</v>
      </c>
      <c r="T9" s="210">
        <f t="shared" si="3"/>
        <v>1.2008605679969413E-7</v>
      </c>
      <c r="U9" s="210">
        <f t="shared" si="3"/>
        <v>0</v>
      </c>
      <c r="V9" s="210">
        <f t="shared" si="3"/>
        <v>0</v>
      </c>
      <c r="W9" s="210">
        <f t="shared" si="3"/>
        <v>0</v>
      </c>
      <c r="X9" s="210">
        <f t="shared" si="7"/>
        <v>4.9333667240187652E-6</v>
      </c>
      <c r="Y9" s="210">
        <f t="shared" ref="Y9:Y28" si="16">O9*$D$17</f>
        <v>7.8634438076744588E-8</v>
      </c>
      <c r="Z9" s="210">
        <f t="shared" si="8"/>
        <v>1.1090198134321015E-8</v>
      </c>
      <c r="AA9" s="210">
        <f t="shared" si="0"/>
        <v>0</v>
      </c>
      <c r="AB9" s="211">
        <f t="shared" si="1"/>
        <v>5.3440714529987837E-8</v>
      </c>
      <c r="AC9" s="212">
        <f>((Branco!$O$10-S9)/(Branco!$O$10))*100</f>
        <v>10.096914938800722</v>
      </c>
      <c r="AD9" s="213">
        <f>((Branco!$T$10-X9)/(Branco!$T$10))*100</f>
        <v>12.86795626576955</v>
      </c>
      <c r="AE9" s="214">
        <f t="shared" ref="AE9:AE28" si="17">(T9/SUM(T9,U9,V9,Y9,W9,Z9,AB9))*100</f>
        <v>45.616491824875247</v>
      </c>
      <c r="AF9" s="215">
        <f t="shared" ref="AF9:AF28" si="18">(U9/SUM(T9,U9,V9,Y9,W9,Z9,AB9))*100</f>
        <v>0</v>
      </c>
      <c r="AG9" s="215">
        <f t="shared" ref="AG9:AG28" si="19">(V9/SUM(T9,U9,V9,W9,Z9,AB9,Y9))*100</f>
        <v>0</v>
      </c>
      <c r="AH9" s="215">
        <f t="shared" ref="AH9:AH28" si="20">(W9/SUM(T9,U9,V9,W9,Z9,AB9,Y9))*100</f>
        <v>0</v>
      </c>
      <c r="AI9" s="215">
        <f t="shared" ref="AI9:AI28" si="21">(Y9/SUM(Z9,T9,U9,V9,W9,Y9,AB9))*100</f>
        <v>29.870472037105099</v>
      </c>
      <c r="AJ9" s="215">
        <f t="shared" ref="AJ9:AJ28" si="22">(Z9/SUM(T9,U9,V9,W9,Z9,AB9,Y9))*100</f>
        <v>4.2127782859449336</v>
      </c>
      <c r="AK9" s="216">
        <f t="shared" ref="AK9:AK28" si="23">(AB9/SUM(T9,U9,V9,W9,Z9,AB9,Y9))*100</f>
        <v>20.300257852074726</v>
      </c>
      <c r="AL9" s="213">
        <f t="shared" ref="AL9:AL28" si="24">(T9/(T9+U9*2/3+V9*2/3+W9*1/3+Z9*1/3))*100</f>
        <v>97.013532554856667</v>
      </c>
      <c r="AM9" s="213">
        <f t="shared" ref="AM9:AM28" si="25">(V9/(T9*3/2+U9+V9+W9*1/2+Z9*1/2))*100</f>
        <v>0</v>
      </c>
      <c r="AN9" s="213">
        <f t="shared" ref="AN9:AN28" si="26">(W9/(T9*3/2+U9+V9+W9*1/2+Z9*1/2))*100</f>
        <v>0</v>
      </c>
      <c r="AO9" s="213">
        <f t="shared" ref="AO9:AO28" si="27">(Z9/(T9*3+U9*2+V9*2+W9+Z9))*100</f>
        <v>2.9864674451433419</v>
      </c>
      <c r="AP9" s="213">
        <f t="shared" ref="AP9:AP28" si="28">AL9*AQ9/100</f>
        <v>88.968820827091008</v>
      </c>
      <c r="AQ9" s="213">
        <f t="shared" ref="AQ9:AQ28" si="29">(((S9*3)+(T9*3)+(2*U9)+(2*V9)+(W9)+(X9)+(Z9))/(((AVERAGE($X$5:$X$7)))+((AVERAGE($S$5:$S$7))*3)))*100</f>
        <v>91.707639629330316</v>
      </c>
      <c r="AR9" s="216">
        <f t="shared" ref="AR9:AR28" si="30">(AL9*AC9)/100</f>
        <v>9.7953738611896242</v>
      </c>
      <c r="AS9" s="231">
        <f t="shared" ref="AS9:AS28" si="31">(AP9/100)*(($AC9/100)*($C$23/60)*1000)/($C$5)</f>
        <v>0.18331454100016056</v>
      </c>
      <c r="AT9" s="215">
        <f t="shared" si="9"/>
        <v>0</v>
      </c>
      <c r="AU9" s="215">
        <f t="shared" si="10"/>
        <v>0</v>
      </c>
      <c r="AV9" s="215">
        <f t="shared" si="11"/>
        <v>0</v>
      </c>
      <c r="AW9" s="215">
        <f t="shared" si="12"/>
        <v>1.041619089443907</v>
      </c>
      <c r="AX9" s="216">
        <f t="shared" si="13"/>
        <v>5.0192852944340762</v>
      </c>
      <c r="AY9" s="40">
        <f t="shared" ref="AY9:AY28" si="32">AS9*42.8</f>
        <v>7.8458623548068713</v>
      </c>
      <c r="AZ9" s="23">
        <f t="shared" ref="AZ9:AZ28" si="33">AT9*30.07</f>
        <v>0</v>
      </c>
      <c r="BA9" s="1">
        <f t="shared" ref="BA9:BA28" si="34">AU9*28.05</f>
        <v>0</v>
      </c>
      <c r="BB9" s="1">
        <f t="shared" ref="BB9:BB28" si="35">AV9*16.04</f>
        <v>0</v>
      </c>
      <c r="BC9" s="1">
        <f t="shared" ref="BC9:BC28" si="36">AW9*28.01</f>
        <v>29.175750695323838</v>
      </c>
      <c r="BD9" s="156">
        <f t="shared" ref="BD9:BD28" si="37">AX9*2</f>
        <v>10.038570588868152</v>
      </c>
      <c r="BE9" s="134">
        <f t="shared" si="14"/>
        <v>3.7134836853340339E-7</v>
      </c>
      <c r="BF9" s="1">
        <f t="shared" si="15"/>
        <v>3.4344263794804495</v>
      </c>
    </row>
    <row r="10" spans="2:58" x14ac:dyDescent="0.25">
      <c r="B10" s="4" t="s">
        <v>19</v>
      </c>
      <c r="C10" s="3" t="s">
        <v>15</v>
      </c>
      <c r="D10" s="29">
        <f>(D9)*(D12/D11)</f>
        <v>1.5718070261740071E-10</v>
      </c>
      <c r="G10" s="205">
        <v>3</v>
      </c>
      <c r="H10" s="205">
        <v>30</v>
      </c>
      <c r="I10" s="206">
        <v>23098</v>
      </c>
      <c r="J10" s="207">
        <v>258</v>
      </c>
      <c r="N10" s="207">
        <v>45286</v>
      </c>
      <c r="O10" s="207">
        <v>464</v>
      </c>
      <c r="P10" s="207">
        <v>36</v>
      </c>
      <c r="Q10" s="207">
        <v>0</v>
      </c>
      <c r="R10" s="208">
        <v>79</v>
      </c>
      <c r="S10" s="209">
        <f t="shared" si="2"/>
        <v>3.4525912480245294E-6</v>
      </c>
      <c r="T10" s="210">
        <f t="shared" si="3"/>
        <v>4.0552621275289381E-8</v>
      </c>
      <c r="U10" s="210">
        <f t="shared" si="3"/>
        <v>0</v>
      </c>
      <c r="V10" s="210">
        <f t="shared" si="3"/>
        <v>0</v>
      </c>
      <c r="W10" s="210">
        <f t="shared" si="3"/>
        <v>0</v>
      </c>
      <c r="X10" s="210">
        <f t="shared" si="7"/>
        <v>5.7616166047017174E-6</v>
      </c>
      <c r="Y10" s="210">
        <f t="shared" si="16"/>
        <v>4.0585516426706884E-8</v>
      </c>
      <c r="Z10" s="210">
        <f t="shared" si="8"/>
        <v>3.9141875768191813E-9</v>
      </c>
      <c r="AA10" s="210">
        <f t="shared" si="0"/>
        <v>0</v>
      </c>
      <c r="AB10" s="211">
        <f t="shared" si="1"/>
        <v>7.7464521979248426E-9</v>
      </c>
      <c r="AC10" s="212">
        <f>((Branco!$O$10-S10)/(Branco!$O$10))*100</f>
        <v>10.815089385690561</v>
      </c>
      <c r="AD10" s="213">
        <f>((Branco!$T$10-X10)/(Branco!$T$10))*100</f>
        <v>-1.760411918412419</v>
      </c>
      <c r="AE10" s="214">
        <f t="shared" si="17"/>
        <v>43.699521025967996</v>
      </c>
      <c r="AF10" s="215">
        <f t="shared" si="18"/>
        <v>0</v>
      </c>
      <c r="AG10" s="215">
        <f t="shared" si="19"/>
        <v>0</v>
      </c>
      <c r="AH10" s="215">
        <f t="shared" si="20"/>
        <v>0</v>
      </c>
      <c r="AI10" s="215">
        <f t="shared" si="21"/>
        <v>43.73496885438982</v>
      </c>
      <c r="AJ10" s="215">
        <f t="shared" si="22"/>
        <v>4.2179301099093252</v>
      </c>
      <c r="AK10" s="216">
        <f t="shared" si="23"/>
        <v>8.3475800097328499</v>
      </c>
      <c r="AL10" s="213">
        <f t="shared" si="24"/>
        <v>96.882915001311019</v>
      </c>
      <c r="AM10" s="213">
        <f t="shared" si="25"/>
        <v>0</v>
      </c>
      <c r="AN10" s="213">
        <f t="shared" si="26"/>
        <v>0</v>
      </c>
      <c r="AO10" s="213">
        <f t="shared" si="27"/>
        <v>3.1170849986889797</v>
      </c>
      <c r="AP10" s="213">
        <f t="shared" si="28"/>
        <v>91.665104150773089</v>
      </c>
      <c r="AQ10" s="213">
        <f t="shared" si="29"/>
        <v>94.614312698511071</v>
      </c>
      <c r="AR10" s="216">
        <f t="shared" si="30"/>
        <v>10.477973856854396</v>
      </c>
      <c r="AS10" s="231">
        <f t="shared" si="31"/>
        <v>0.20230402943416539</v>
      </c>
      <c r="AT10" s="215">
        <f t="shared" si="9"/>
        <v>0</v>
      </c>
      <c r="AU10" s="215">
        <f t="shared" si="10"/>
        <v>0</v>
      </c>
      <c r="AV10" s="215">
        <f t="shared" si="11"/>
        <v>0</v>
      </c>
      <c r="AW10" s="215">
        <f t="shared" si="12"/>
        <v>1.117071886858247</v>
      </c>
      <c r="AX10" s="216">
        <f t="shared" si="13"/>
        <v>2.2107637417379866</v>
      </c>
      <c r="AY10" s="40">
        <f t="shared" si="32"/>
        <v>8.6586124597822778</v>
      </c>
      <c r="AZ10" s="23">
        <f t="shared" si="33"/>
        <v>0</v>
      </c>
      <c r="BA10" s="1">
        <f t="shared" si="34"/>
        <v>0</v>
      </c>
      <c r="BB10" s="1">
        <f t="shared" si="35"/>
        <v>0</v>
      </c>
      <c r="BC10" s="1">
        <f t="shared" si="36"/>
        <v>31.289183550899502</v>
      </c>
      <c r="BD10" s="156">
        <f t="shared" si="37"/>
        <v>4.4215274834759732</v>
      </c>
      <c r="BE10" s="134">
        <f t="shared" si="14"/>
        <v>1.2557205140268733E-7</v>
      </c>
      <c r="BF10" s="1">
        <f t="shared" si="15"/>
        <v>1.197824185641893</v>
      </c>
    </row>
    <row r="11" spans="2:58" x14ac:dyDescent="0.25">
      <c r="B11" s="4" t="s">
        <v>6</v>
      </c>
      <c r="C11" s="3" t="s">
        <v>15</v>
      </c>
      <c r="D11" s="29">
        <f>(D9)*(0.97/0.98)</f>
        <v>1.4795050329402993E-10</v>
      </c>
      <c r="G11" s="17">
        <v>4</v>
      </c>
      <c r="H11" s="17">
        <v>45</v>
      </c>
      <c r="I11" s="41">
        <v>25980</v>
      </c>
      <c r="J11" s="42">
        <v>216</v>
      </c>
      <c r="N11" s="42">
        <v>43560</v>
      </c>
      <c r="O11" s="42">
        <v>215</v>
      </c>
      <c r="P11" s="42">
        <v>47</v>
      </c>
      <c r="Q11" s="42">
        <v>0</v>
      </c>
      <c r="R11" s="43">
        <v>36</v>
      </c>
      <c r="S11" s="32">
        <f t="shared" si="2"/>
        <v>3.883380406254969E-6</v>
      </c>
      <c r="T11" s="33">
        <f t="shared" si="3"/>
        <v>3.3951031765358554E-8</v>
      </c>
      <c r="U11" s="33">
        <f t="shared" si="3"/>
        <v>0</v>
      </c>
      <c r="V11" s="33">
        <f t="shared" si="3"/>
        <v>0</v>
      </c>
      <c r="W11" s="33">
        <f t="shared" si="3"/>
        <v>0</v>
      </c>
      <c r="X11" s="33">
        <f t="shared" si="7"/>
        <v>5.5420222430951463E-6</v>
      </c>
      <c r="Y11" s="33">
        <f t="shared" si="16"/>
        <v>1.8805788861512888E-8</v>
      </c>
      <c r="Z11" s="33">
        <f t="shared" si="8"/>
        <v>5.1101893364028199E-9</v>
      </c>
      <c r="AA11" s="33">
        <f t="shared" si="0"/>
        <v>0</v>
      </c>
      <c r="AB11" s="34">
        <f t="shared" si="1"/>
        <v>3.53002884968727E-9</v>
      </c>
      <c r="AC11" s="38">
        <f>((Branco!$O$10-S11)/(Branco!$O$10))*100</f>
        <v>-0.31275338816171072</v>
      </c>
      <c r="AD11" s="39">
        <f>((Branco!$T$10-X11)/(Branco!$T$10))*100</f>
        <v>2.1180156523860632</v>
      </c>
      <c r="AE11" s="40">
        <f t="shared" si="17"/>
        <v>55.297506885936578</v>
      </c>
      <c r="AF11" s="23">
        <f t="shared" si="18"/>
        <v>0</v>
      </c>
      <c r="AG11" s="23">
        <f t="shared" si="19"/>
        <v>0</v>
      </c>
      <c r="AH11" s="23">
        <f t="shared" si="20"/>
        <v>0</v>
      </c>
      <c r="AI11" s="23">
        <f t="shared" si="21"/>
        <v>30.629797829179338</v>
      </c>
      <c r="AJ11" s="23">
        <f t="shared" si="22"/>
        <v>8.3231853444436918</v>
      </c>
      <c r="AK11" s="117">
        <f t="shared" si="23"/>
        <v>5.7495099404403938</v>
      </c>
      <c r="AL11" s="39">
        <f t="shared" si="24"/>
        <v>95.2224827856014</v>
      </c>
      <c r="AM11" s="39">
        <f t="shared" si="25"/>
        <v>0</v>
      </c>
      <c r="AN11" s="39">
        <f t="shared" si="26"/>
        <v>0</v>
      </c>
      <c r="AO11" s="39">
        <f t="shared" si="27"/>
        <v>4.7775172143985891</v>
      </c>
      <c r="AP11" s="39">
        <f t="shared" si="28"/>
        <v>95.940462986711523</v>
      </c>
      <c r="AQ11" s="39">
        <f t="shared" si="29"/>
        <v>100.75400281541356</v>
      </c>
      <c r="AR11" s="117">
        <f t="shared" si="30"/>
        <v>-0.29781154120367015</v>
      </c>
      <c r="AS11" s="231">
        <f t="shared" si="31"/>
        <v>-6.1231403875233008E-3</v>
      </c>
      <c r="AT11" s="23">
        <f t="shared" si="9"/>
        <v>0</v>
      </c>
      <c r="AU11" s="23">
        <f t="shared" si="10"/>
        <v>0</v>
      </c>
      <c r="AV11" s="23">
        <f t="shared" si="11"/>
        <v>0</v>
      </c>
      <c r="AW11" s="23">
        <f t="shared" si="12"/>
        <v>-6.3744573351659686E-2</v>
      </c>
      <c r="AX11" s="117">
        <f t="shared" si="13"/>
        <v>-4.4033629309860746E-2</v>
      </c>
      <c r="AY11" s="40">
        <f t="shared" si="32"/>
        <v>-0.26207040858599728</v>
      </c>
      <c r="AZ11" s="23">
        <f t="shared" si="33"/>
        <v>0</v>
      </c>
      <c r="BA11" s="1">
        <f t="shared" si="34"/>
        <v>0</v>
      </c>
      <c r="BB11" s="1">
        <f t="shared" si="35"/>
        <v>0</v>
      </c>
      <c r="BC11" s="1">
        <f t="shared" si="36"/>
        <v>-1.7854854995799878</v>
      </c>
      <c r="BD11" s="156">
        <f t="shared" si="37"/>
        <v>-8.8067258619721492E-2</v>
      </c>
      <c r="BE11" s="134">
        <f t="shared" si="14"/>
        <v>1.0696328463247848E-7</v>
      </c>
      <c r="BF11" s="1">
        <f t="shared" si="15"/>
        <v>0.90977574114077042</v>
      </c>
    </row>
    <row r="12" spans="2:58" x14ac:dyDescent="0.25">
      <c r="B12" s="5" t="s">
        <v>7</v>
      </c>
      <c r="C12" s="3" t="s">
        <v>15</v>
      </c>
      <c r="D12" s="29">
        <f>(D9)*(1.02/0.98)</f>
        <v>1.5557681789681499E-10</v>
      </c>
      <c r="G12" s="17">
        <v>5</v>
      </c>
      <c r="H12" s="17">
        <v>60</v>
      </c>
      <c r="I12" s="41">
        <v>23961</v>
      </c>
      <c r="J12" s="42">
        <v>188</v>
      </c>
      <c r="N12" s="42">
        <v>44997</v>
      </c>
      <c r="O12" s="42">
        <v>162</v>
      </c>
      <c r="P12" s="42">
        <v>41</v>
      </c>
      <c r="Q12" s="42">
        <v>0</v>
      </c>
      <c r="R12" s="43">
        <v>28</v>
      </c>
      <c r="S12" s="32">
        <f t="shared" si="2"/>
        <v>3.581588834267718E-6</v>
      </c>
      <c r="T12" s="33">
        <f t="shared" si="3"/>
        <v>2.9549972092071334E-8</v>
      </c>
      <c r="U12" s="33">
        <f t="shared" si="3"/>
        <v>0</v>
      </c>
      <c r="V12" s="33">
        <f t="shared" si="3"/>
        <v>0</v>
      </c>
      <c r="W12" s="33">
        <f t="shared" si="3"/>
        <v>0</v>
      </c>
      <c r="X12" s="33">
        <f t="shared" si="7"/>
        <v>5.7248479080016597E-6</v>
      </c>
      <c r="Y12" s="33">
        <f t="shared" si="16"/>
        <v>1.4169943235186456E-8</v>
      </c>
      <c r="Z12" s="33">
        <f t="shared" si="8"/>
        <v>4.45782474026629E-9</v>
      </c>
      <c r="AA12" s="33">
        <f t="shared" si="0"/>
        <v>0</v>
      </c>
      <c r="AB12" s="34">
        <f t="shared" si="1"/>
        <v>2.7455779942012101E-9</v>
      </c>
      <c r="AC12" s="38">
        <f>((Branco!$O$10-S12)/(Branco!$O$10))*100</f>
        <v>7.4829143982393083</v>
      </c>
      <c r="AD12" s="39">
        <f>((Branco!$T$10-X12)/(Branco!$T$10))*100</f>
        <v>-1.1110112417259939</v>
      </c>
      <c r="AE12" s="40">
        <f t="shared" si="17"/>
        <v>58.028371317542884</v>
      </c>
      <c r="AF12" s="23">
        <f t="shared" si="18"/>
        <v>0</v>
      </c>
      <c r="AG12" s="23">
        <f t="shared" si="19"/>
        <v>0</v>
      </c>
      <c r="AH12" s="23">
        <f t="shared" si="20"/>
        <v>0</v>
      </c>
      <c r="AI12" s="23">
        <f t="shared" si="21"/>
        <v>27.82604075015448</v>
      </c>
      <c r="AJ12" s="23">
        <f t="shared" si="22"/>
        <v>8.7539950457722746</v>
      </c>
      <c r="AK12" s="117">
        <f t="shared" si="23"/>
        <v>5.3915928865303586</v>
      </c>
      <c r="AL12" s="39">
        <f t="shared" si="24"/>
        <v>95.212186772443289</v>
      </c>
      <c r="AM12" s="39">
        <f t="shared" si="25"/>
        <v>0</v>
      </c>
      <c r="AN12" s="39">
        <f t="shared" si="26"/>
        <v>0</v>
      </c>
      <c r="AO12" s="39">
        <f t="shared" si="27"/>
        <v>4.787813227556712</v>
      </c>
      <c r="AP12" s="39">
        <f t="shared" si="28"/>
        <v>91.846452080703841</v>
      </c>
      <c r="AQ12" s="39">
        <f t="shared" si="29"/>
        <v>96.465016920802853</v>
      </c>
      <c r="AR12" s="117">
        <f t="shared" si="30"/>
        <v>7.1246464328736616</v>
      </c>
      <c r="AS12" s="231">
        <f t="shared" si="31"/>
        <v>0.14025021812342015</v>
      </c>
      <c r="AT12" s="23">
        <f t="shared" si="9"/>
        <v>0</v>
      </c>
      <c r="AU12" s="23">
        <f t="shared" si="10"/>
        <v>0</v>
      </c>
      <c r="AV12" s="23">
        <f t="shared" si="11"/>
        <v>0</v>
      </c>
      <c r="AW12" s="23">
        <f t="shared" si="12"/>
        <v>1.6040898958737337</v>
      </c>
      <c r="AX12" s="117">
        <f t="shared" si="13"/>
        <v>0.98796031146086516</v>
      </c>
      <c r="AY12" s="40">
        <f t="shared" si="32"/>
        <v>6.0027093356823817</v>
      </c>
      <c r="AZ12" s="23">
        <f t="shared" si="33"/>
        <v>0</v>
      </c>
      <c r="BA12" s="1">
        <f t="shared" si="34"/>
        <v>0</v>
      </c>
      <c r="BB12" s="1">
        <f t="shared" si="35"/>
        <v>0</v>
      </c>
      <c r="BC12" s="1">
        <f t="shared" si="36"/>
        <v>44.930557983423284</v>
      </c>
      <c r="BD12" s="156">
        <f t="shared" si="37"/>
        <v>1.9759206229217303</v>
      </c>
      <c r="BE12" s="134">
        <f t="shared" si="14"/>
        <v>9.3107741016480299E-8</v>
      </c>
      <c r="BF12" s="1">
        <f t="shared" si="15"/>
        <v>0.85909597142239913</v>
      </c>
    </row>
    <row r="13" spans="2:58" x14ac:dyDescent="0.25">
      <c r="B13" s="5" t="s">
        <v>10</v>
      </c>
      <c r="C13" s="3" t="s">
        <v>15</v>
      </c>
      <c r="D13" s="29">
        <f>D11</f>
        <v>1.4795050329402993E-10</v>
      </c>
      <c r="G13" s="17">
        <v>6</v>
      </c>
      <c r="H13" s="17">
        <v>75</v>
      </c>
      <c r="I13" s="41">
        <v>22381</v>
      </c>
      <c r="J13" s="42">
        <v>166</v>
      </c>
      <c r="N13" s="42">
        <v>47667</v>
      </c>
      <c r="O13" s="42">
        <v>134</v>
      </c>
      <c r="P13" s="42">
        <v>35</v>
      </c>
      <c r="Q13" s="42">
        <v>0</v>
      </c>
      <c r="R13" s="42">
        <v>26</v>
      </c>
      <c r="S13" s="32">
        <f t="shared" si="2"/>
        <v>3.3454171236486703E-6</v>
      </c>
      <c r="T13" s="33">
        <f t="shared" si="3"/>
        <v>2.6091996634488517E-8</v>
      </c>
      <c r="U13" s="33">
        <f t="shared" si="3"/>
        <v>0</v>
      </c>
      <c r="V13" s="33">
        <f t="shared" si="3"/>
        <v>0</v>
      </c>
      <c r="W13" s="33">
        <f t="shared" si="3"/>
        <v>0</v>
      </c>
      <c r="X13" s="33">
        <f t="shared" si="7"/>
        <v>6.0645448636734699E-6</v>
      </c>
      <c r="Y13" s="33">
        <f t="shared" si="16"/>
        <v>1.172081724391966E-8</v>
      </c>
      <c r="Z13" s="33">
        <f t="shared" si="8"/>
        <v>3.80546014412976E-9</v>
      </c>
      <c r="AA13" s="33">
        <f t="shared" si="0"/>
        <v>0</v>
      </c>
      <c r="AB13" s="34">
        <f t="shared" si="1"/>
        <v>2.5494652803296951E-9</v>
      </c>
      <c r="AC13" s="38">
        <f>((Branco!$O$10-S13)/(Branco!$O$10))*100</f>
        <v>13.583536043862701</v>
      </c>
      <c r="AD13" s="39">
        <f>((Branco!$T$10-X13)/(Branco!$T$10))*100</f>
        <v>-7.1106645522891112</v>
      </c>
      <c r="AE13" s="40">
        <f t="shared" si="17"/>
        <v>59.074784098796904</v>
      </c>
      <c r="AF13" s="23">
        <f t="shared" si="18"/>
        <v>0</v>
      </c>
      <c r="AG13" s="23">
        <f t="shared" si="19"/>
        <v>0</v>
      </c>
      <c r="AH13" s="23">
        <f t="shared" si="20"/>
        <v>0</v>
      </c>
      <c r="AI13" s="23">
        <f t="shared" si="21"/>
        <v>26.537054938554839</v>
      </c>
      <c r="AJ13" s="23">
        <f t="shared" si="22"/>
        <v>8.6159269281022208</v>
      </c>
      <c r="AK13" s="117">
        <f t="shared" si="23"/>
        <v>5.7722340345460443</v>
      </c>
      <c r="AL13" s="39">
        <f t="shared" si="24"/>
        <v>95.363800052358783</v>
      </c>
      <c r="AM13" s="39">
        <f t="shared" si="25"/>
        <v>0</v>
      </c>
      <c r="AN13" s="39">
        <f t="shared" si="26"/>
        <v>0</v>
      </c>
      <c r="AO13" s="39">
        <f t="shared" si="27"/>
        <v>4.6361999476412095</v>
      </c>
      <c r="AP13" s="39">
        <f t="shared" si="28"/>
        <v>89.882972926579512</v>
      </c>
      <c r="AQ13" s="39">
        <f t="shared" si="29"/>
        <v>94.252717359448695</v>
      </c>
      <c r="AR13" s="117">
        <f t="shared" si="30"/>
        <v>12.953776152909313</v>
      </c>
      <c r="AS13" s="231">
        <f t="shared" si="31"/>
        <v>0.24914986236021427</v>
      </c>
      <c r="AT13" s="23">
        <f t="shared" si="9"/>
        <v>0</v>
      </c>
      <c r="AU13" s="23">
        <f t="shared" si="10"/>
        <v>0</v>
      </c>
      <c r="AV13" s="23">
        <f t="shared" si="11"/>
        <v>0</v>
      </c>
      <c r="AW13" s="23">
        <f t="shared" si="12"/>
        <v>2.8659359231419534</v>
      </c>
      <c r="AX13" s="117">
        <f t="shared" si="13"/>
        <v>1.9200317057507725</v>
      </c>
      <c r="AY13" s="40">
        <f t="shared" si="32"/>
        <v>10.663614109017169</v>
      </c>
      <c r="AZ13" s="23">
        <f t="shared" si="33"/>
        <v>0</v>
      </c>
      <c r="BA13" s="1">
        <f t="shared" si="34"/>
        <v>0</v>
      </c>
      <c r="BB13" s="1">
        <f t="shared" si="35"/>
        <v>0</v>
      </c>
      <c r="BC13" s="1">
        <f t="shared" si="36"/>
        <v>80.274865207206119</v>
      </c>
      <c r="BD13" s="156">
        <f t="shared" si="37"/>
        <v>3.8400634115015451</v>
      </c>
      <c r="BE13" s="134">
        <f t="shared" si="14"/>
        <v>8.2081450047595321E-8</v>
      </c>
      <c r="BF13" s="1">
        <f t="shared" si="15"/>
        <v>0.81121516261346927</v>
      </c>
    </row>
    <row r="14" spans="2:58" x14ac:dyDescent="0.25">
      <c r="B14" s="5" t="s">
        <v>8</v>
      </c>
      <c r="C14" s="3" t="s">
        <v>16</v>
      </c>
      <c r="D14" s="29">
        <f>(38.3/33.5)*D18</f>
        <v>1.2722732422165167E-10</v>
      </c>
      <c r="G14" s="17">
        <v>7</v>
      </c>
      <c r="H14" s="17">
        <v>90</v>
      </c>
      <c r="I14" s="41">
        <v>25915</v>
      </c>
      <c r="J14" s="42">
        <v>183</v>
      </c>
      <c r="N14" s="42">
        <v>43295</v>
      </c>
      <c r="O14" s="42">
        <v>123</v>
      </c>
      <c r="P14" s="42">
        <v>47</v>
      </c>
      <c r="Q14" s="42">
        <v>0</v>
      </c>
      <c r="R14" s="43">
        <v>25</v>
      </c>
      <c r="S14" s="32">
        <f t="shared" si="2"/>
        <v>3.8736644814510206E-6</v>
      </c>
      <c r="T14" s="33">
        <f t="shared" si="3"/>
        <v>2.8764068578984329E-8</v>
      </c>
      <c r="U14" s="33">
        <f t="shared" si="3"/>
        <v>0</v>
      </c>
      <c r="V14" s="33">
        <f t="shared" si="3"/>
        <v>0</v>
      </c>
      <c r="W14" s="33">
        <f t="shared" si="3"/>
        <v>0</v>
      </c>
      <c r="X14" s="33">
        <f t="shared" si="7"/>
        <v>5.5083070021764091E-6</v>
      </c>
      <c r="Y14" s="33">
        <f t="shared" si="16"/>
        <v>1.0758660604493419E-8</v>
      </c>
      <c r="Z14" s="33">
        <f t="shared" si="8"/>
        <v>5.1101893364028199E-9</v>
      </c>
      <c r="AA14" s="33">
        <f t="shared" si="0"/>
        <v>0</v>
      </c>
      <c r="AB14" s="34">
        <f t="shared" si="1"/>
        <v>2.4514089233939374E-9</v>
      </c>
      <c r="AC14" s="38">
        <f>((Branco!$O$10-S14)/(Branco!$O$10))*100</f>
        <v>-6.1778447044285298E-2</v>
      </c>
      <c r="AD14" s="39">
        <f>((Branco!$T$10-X14)/(Branco!$T$10))*100</f>
        <v>2.7134868611123566</v>
      </c>
      <c r="AE14" s="40">
        <f t="shared" si="17"/>
        <v>61.090537214614002</v>
      </c>
      <c r="AF14" s="23">
        <f t="shared" si="18"/>
        <v>0</v>
      </c>
      <c r="AG14" s="23">
        <f t="shared" si="19"/>
        <v>0</v>
      </c>
      <c r="AH14" s="23">
        <f t="shared" si="20"/>
        <v>0</v>
      </c>
      <c r="AI14" s="23">
        <f t="shared" si="21"/>
        <v>22.849770164934526</v>
      </c>
      <c r="AJ14" s="23">
        <f t="shared" si="22"/>
        <v>10.853270321338647</v>
      </c>
      <c r="AK14" s="117">
        <f t="shared" si="23"/>
        <v>5.2064222991128126</v>
      </c>
      <c r="AL14" s="39">
        <f t="shared" si="24"/>
        <v>94.409129725428315</v>
      </c>
      <c r="AM14" s="39">
        <f t="shared" si="25"/>
        <v>0</v>
      </c>
      <c r="AN14" s="39">
        <f t="shared" si="26"/>
        <v>0</v>
      </c>
      <c r="AO14" s="39">
        <f t="shared" si="27"/>
        <v>5.5908702745716807</v>
      </c>
      <c r="AP14" s="39">
        <f t="shared" si="28"/>
        <v>94.689755543156068</v>
      </c>
      <c r="AQ14" s="39">
        <f t="shared" si="29"/>
        <v>100.29724436454811</v>
      </c>
      <c r="AR14" s="117">
        <f t="shared" si="30"/>
        <v>-5.8324494212394343E-2</v>
      </c>
      <c r="AS14" s="231">
        <f t="shared" si="31"/>
        <v>-1.1937417027109865E-3</v>
      </c>
      <c r="AT14" s="23">
        <f t="shared" si="9"/>
        <v>0</v>
      </c>
      <c r="AU14" s="23">
        <f t="shared" si="10"/>
        <v>0</v>
      </c>
      <c r="AV14" s="23">
        <f t="shared" si="11"/>
        <v>0</v>
      </c>
      <c r="AW14" s="23">
        <f t="shared" si="12"/>
        <v>-1.6419095796447652E-2</v>
      </c>
      <c r="AX14" s="117">
        <f t="shared" si="13"/>
        <v>-7.8764044343226838E-3</v>
      </c>
      <c r="AY14" s="40">
        <f t="shared" si="32"/>
        <v>-5.109214487603022E-2</v>
      </c>
      <c r="AZ14" s="23">
        <f t="shared" si="33"/>
        <v>0</v>
      </c>
      <c r="BA14" s="1">
        <f t="shared" si="34"/>
        <v>0</v>
      </c>
      <c r="BB14" s="1">
        <f t="shared" si="35"/>
        <v>0</v>
      </c>
      <c r="BC14" s="1">
        <f t="shared" si="36"/>
        <v>-0.45989887325849876</v>
      </c>
      <c r="BD14" s="156">
        <f t="shared" si="37"/>
        <v>-1.5752808868645368E-2</v>
      </c>
      <c r="BE14" s="134">
        <f t="shared" si="14"/>
        <v>9.140239507335581E-8</v>
      </c>
      <c r="BF14" s="1">
        <f t="shared" si="15"/>
        <v>0.78039024915530864</v>
      </c>
    </row>
    <row r="15" spans="2:58" x14ac:dyDescent="0.25">
      <c r="B15" s="5" t="s">
        <v>9</v>
      </c>
      <c r="C15" s="3" t="s">
        <v>16</v>
      </c>
      <c r="D15" s="29">
        <f>(38.3/39.2)*D18</f>
        <v>1.0872743268942171E-10</v>
      </c>
      <c r="G15" s="17">
        <v>8</v>
      </c>
      <c r="H15" s="17">
        <v>105</v>
      </c>
      <c r="I15" s="41">
        <v>26790</v>
      </c>
      <c r="J15" s="42">
        <v>177</v>
      </c>
      <c r="N15" s="42">
        <v>43482</v>
      </c>
      <c r="O15" s="42">
        <v>113</v>
      </c>
      <c r="P15" s="42">
        <v>52</v>
      </c>
      <c r="Q15" s="42">
        <v>0</v>
      </c>
      <c r="R15" s="43">
        <v>21</v>
      </c>
      <c r="S15" s="32">
        <f t="shared" si="2"/>
        <v>4.0044557768887841E-6</v>
      </c>
      <c r="T15" s="33">
        <f t="shared" si="3"/>
        <v>2.7820984363279924E-8</v>
      </c>
      <c r="U15" s="33">
        <f t="shared" si="3"/>
        <v>0</v>
      </c>
      <c r="V15" s="33">
        <f t="shared" si="3"/>
        <v>0</v>
      </c>
      <c r="W15" s="33">
        <f t="shared" si="3"/>
        <v>0</v>
      </c>
      <c r="X15" s="33">
        <f t="shared" si="7"/>
        <v>5.532098511805858E-6</v>
      </c>
      <c r="Y15" s="33">
        <f t="shared" si="16"/>
        <v>9.8839727504695637E-9</v>
      </c>
      <c r="Z15" s="33">
        <f t="shared" si="8"/>
        <v>5.6538264998499286E-9</v>
      </c>
      <c r="AA15" s="33">
        <f t="shared" si="0"/>
        <v>0</v>
      </c>
      <c r="AB15" s="34">
        <f t="shared" si="1"/>
        <v>2.0591834956509075E-9</v>
      </c>
      <c r="AC15" s="38">
        <f>((Branco!$O$10-S15)/(Branco!$O$10))*100</f>
        <v>-3.4402872697787523</v>
      </c>
      <c r="AD15" s="39">
        <f>((Branco!$T$10-X15)/(Branco!$T$10))*100</f>
        <v>2.2932864232564376</v>
      </c>
      <c r="AE15" s="40">
        <f t="shared" si="17"/>
        <v>61.255459312738815</v>
      </c>
      <c r="AF15" s="23">
        <f t="shared" si="18"/>
        <v>0</v>
      </c>
      <c r="AG15" s="23">
        <f t="shared" si="19"/>
        <v>0</v>
      </c>
      <c r="AH15" s="23">
        <f t="shared" si="20"/>
        <v>0</v>
      </c>
      <c r="AI15" s="23">
        <f t="shared" si="21"/>
        <v>21.762252649252734</v>
      </c>
      <c r="AJ15" s="23">
        <f t="shared" si="22"/>
        <v>12.448435849737555</v>
      </c>
      <c r="AK15" s="117">
        <f t="shared" si="23"/>
        <v>4.5338521882709086</v>
      </c>
      <c r="AL15" s="39">
        <f t="shared" si="24"/>
        <v>93.655710489224134</v>
      </c>
      <c r="AM15" s="39">
        <f t="shared" si="25"/>
        <v>0</v>
      </c>
      <c r="AN15" s="39">
        <f t="shared" si="26"/>
        <v>0</v>
      </c>
      <c r="AO15" s="39">
        <f t="shared" si="27"/>
        <v>6.3442895107758632</v>
      </c>
      <c r="AP15" s="39">
        <f t="shared" si="28"/>
        <v>96.191694756833499</v>
      </c>
      <c r="AQ15" s="39">
        <f t="shared" si="29"/>
        <v>102.70777324133498</v>
      </c>
      <c r="AR15" s="117">
        <f t="shared" si="30"/>
        <v>-3.2220254853816215</v>
      </c>
      <c r="AS15" s="231">
        <f t="shared" si="31"/>
        <v>-6.7530920328224234E-2</v>
      </c>
      <c r="AT15" s="23">
        <f t="shared" si="9"/>
        <v>0</v>
      </c>
      <c r="AU15" s="23">
        <f t="shared" si="10"/>
        <v>0</v>
      </c>
      <c r="AV15" s="23">
        <f t="shared" si="11"/>
        <v>0</v>
      </c>
      <c r="AW15" s="23">
        <f t="shared" si="12"/>
        <v>-1.0487237989160183</v>
      </c>
      <c r="AX15" s="117">
        <f t="shared" si="13"/>
        <v>-0.38195631547616588</v>
      </c>
      <c r="AY15" s="40">
        <f t="shared" si="32"/>
        <v>-2.890323390047997</v>
      </c>
      <c r="AZ15" s="23">
        <f t="shared" si="33"/>
        <v>0</v>
      </c>
      <c r="BA15" s="1">
        <f t="shared" si="34"/>
        <v>0</v>
      </c>
      <c r="BB15" s="1">
        <f t="shared" si="35"/>
        <v>0</v>
      </c>
      <c r="BC15" s="1">
        <f t="shared" si="36"/>
        <v>-29.374753607637675</v>
      </c>
      <c r="BD15" s="156">
        <f t="shared" si="37"/>
        <v>-0.76391263095233175</v>
      </c>
      <c r="BE15" s="134">
        <f t="shared" si="14"/>
        <v>8.9116779589689696E-8</v>
      </c>
      <c r="BF15" s="1">
        <f t="shared" si="15"/>
        <v>0.73635113897128956</v>
      </c>
    </row>
    <row r="16" spans="2:58" x14ac:dyDescent="0.25">
      <c r="B16" s="5" t="s">
        <v>12</v>
      </c>
      <c r="C16" s="3" t="s">
        <v>16</v>
      </c>
      <c r="D16" s="29">
        <v>1.2679079497666798E-10</v>
      </c>
      <c r="G16" s="17">
        <v>9</v>
      </c>
      <c r="H16" s="17">
        <v>120</v>
      </c>
      <c r="I16" s="41">
        <v>25803</v>
      </c>
      <c r="J16" s="42">
        <v>166</v>
      </c>
      <c r="N16" s="42">
        <v>43619</v>
      </c>
      <c r="O16" s="42">
        <v>110</v>
      </c>
      <c r="P16" s="42">
        <v>51</v>
      </c>
      <c r="Q16" s="42">
        <v>0</v>
      </c>
      <c r="R16" s="43">
        <v>24</v>
      </c>
      <c r="S16" s="32">
        <f t="shared" si="2"/>
        <v>3.8569231956349866E-6</v>
      </c>
      <c r="T16" s="33">
        <f t="shared" si="3"/>
        <v>2.6091996634488517E-8</v>
      </c>
      <c r="U16" s="33">
        <f t="shared" si="3"/>
        <v>0</v>
      </c>
      <c r="V16" s="33">
        <f t="shared" si="3"/>
        <v>0</v>
      </c>
      <c r="W16" s="33">
        <f t="shared" si="3"/>
        <v>0</v>
      </c>
      <c r="X16" s="33">
        <f t="shared" si="7"/>
        <v>5.5495286552242243E-6</v>
      </c>
      <c r="Y16" s="33">
        <f t="shared" si="16"/>
        <v>9.6215663942624081E-9</v>
      </c>
      <c r="Z16" s="33">
        <f t="shared" si="8"/>
        <v>5.5450990671605073E-9</v>
      </c>
      <c r="AA16" s="33">
        <f t="shared" si="0"/>
        <v>0</v>
      </c>
      <c r="AB16" s="34">
        <f t="shared" si="1"/>
        <v>2.3533525664581801E-9</v>
      </c>
      <c r="AC16" s="38">
        <f>((Branco!$O$10-S16)/(Branco!$O$10))*100</f>
        <v>0.37067068226573369</v>
      </c>
      <c r="AD16" s="39">
        <f>((Branco!$T$10-X16)/(Branco!$T$10))*100</f>
        <v>1.9854390436507638</v>
      </c>
      <c r="AE16" s="40">
        <f t="shared" si="17"/>
        <v>59.827542562489896</v>
      </c>
      <c r="AF16" s="23">
        <f t="shared" si="18"/>
        <v>0</v>
      </c>
      <c r="AG16" s="23">
        <f t="shared" si="19"/>
        <v>0</v>
      </c>
      <c r="AH16" s="23">
        <f t="shared" si="20"/>
        <v>0</v>
      </c>
      <c r="AI16" s="23">
        <f t="shared" si="21"/>
        <v>22.061733374964497</v>
      </c>
      <c r="AJ16" s="23">
        <f t="shared" si="22"/>
        <v>12.714613415795863</v>
      </c>
      <c r="AK16" s="117">
        <f t="shared" si="23"/>
        <v>5.3961106467497295</v>
      </c>
      <c r="AL16" s="39">
        <f t="shared" si="24"/>
        <v>93.384601494376057</v>
      </c>
      <c r="AM16" s="39">
        <f t="shared" si="25"/>
        <v>0</v>
      </c>
      <c r="AN16" s="39">
        <f t="shared" si="26"/>
        <v>0</v>
      </c>
      <c r="AO16" s="39">
        <f t="shared" si="27"/>
        <v>6.6153985056239373</v>
      </c>
      <c r="AP16" s="39">
        <f t="shared" si="28"/>
        <v>93.57198542167238</v>
      </c>
      <c r="AQ16" s="39">
        <f t="shared" si="29"/>
        <v>100.20065827159695</v>
      </c>
      <c r="AR16" s="117">
        <f t="shared" si="30"/>
        <v>0.34614933949034027</v>
      </c>
      <c r="AS16" s="231">
        <f t="shared" si="31"/>
        <v>7.0779007018818849E-3</v>
      </c>
      <c r="AT16" s="23">
        <f t="shared" si="9"/>
        <v>0</v>
      </c>
      <c r="AU16" s="23">
        <f t="shared" si="10"/>
        <v>0</v>
      </c>
      <c r="AV16" s="23">
        <f t="shared" si="11"/>
        <v>0</v>
      </c>
      <c r="AW16" s="23">
        <f t="shared" si="12"/>
        <v>0.11540989001903768</v>
      </c>
      <c r="AX16" s="117">
        <f t="shared" si="13"/>
        <v>4.8980217951279555E-2</v>
      </c>
      <c r="AY16" s="40">
        <f t="shared" si="32"/>
        <v>0.30293415004054464</v>
      </c>
      <c r="AZ16" s="23">
        <f t="shared" si="33"/>
        <v>0</v>
      </c>
      <c r="BA16" s="1">
        <f t="shared" si="34"/>
        <v>0</v>
      </c>
      <c r="BB16" s="1">
        <f t="shared" si="35"/>
        <v>0</v>
      </c>
      <c r="BC16" s="1">
        <f t="shared" si="36"/>
        <v>3.2326310194332453</v>
      </c>
      <c r="BD16" s="156">
        <f t="shared" si="37"/>
        <v>9.7960435902559109E-2</v>
      </c>
      <c r="BE16" s="134">
        <f t="shared" si="14"/>
        <v>8.3821088970626061E-8</v>
      </c>
      <c r="BF16" s="1">
        <f t="shared" si="15"/>
        <v>0.71921092127355002</v>
      </c>
    </row>
    <row r="17" spans="2:58" x14ac:dyDescent="0.25">
      <c r="B17" s="5" t="s">
        <v>79</v>
      </c>
      <c r="C17" s="3" t="s">
        <v>16</v>
      </c>
      <c r="D17" s="29">
        <f>D14*0.6875</f>
        <v>8.7468785402385524E-11</v>
      </c>
      <c r="G17" s="17">
        <v>10</v>
      </c>
      <c r="H17" s="17">
        <v>135</v>
      </c>
      <c r="I17" s="41">
        <v>25392</v>
      </c>
      <c r="J17" s="42">
        <v>174</v>
      </c>
      <c r="N17" s="42">
        <v>44195</v>
      </c>
      <c r="O17" s="42">
        <v>103</v>
      </c>
      <c r="P17" s="42">
        <v>53</v>
      </c>
      <c r="Q17" s="42">
        <v>0</v>
      </c>
      <c r="R17" s="43">
        <v>24</v>
      </c>
      <c r="S17" s="32">
        <f t="shared" si="2"/>
        <v>3.7954886557207915E-6</v>
      </c>
      <c r="T17" s="33">
        <f t="shared" si="3"/>
        <v>2.7349442255427723E-8</v>
      </c>
      <c r="U17" s="33">
        <f t="shared" si="3"/>
        <v>0</v>
      </c>
      <c r="V17" s="33">
        <f t="shared" si="3"/>
        <v>0</v>
      </c>
      <c r="W17" s="33">
        <f t="shared" si="3"/>
        <v>0</v>
      </c>
      <c r="X17" s="33">
        <f t="shared" si="7"/>
        <v>5.6228115939758952E-6</v>
      </c>
      <c r="Y17" s="33">
        <f t="shared" si="16"/>
        <v>9.0092848964457088E-9</v>
      </c>
      <c r="Z17" s="33">
        <f t="shared" si="8"/>
        <v>5.7625539325393506E-9</v>
      </c>
      <c r="AA17" s="33">
        <f t="shared" si="0"/>
        <v>0</v>
      </c>
      <c r="AB17" s="34">
        <f t="shared" si="1"/>
        <v>2.3533525664581801E-9</v>
      </c>
      <c r="AC17" s="38">
        <f>((Branco!$O$10-S17)/(Branco!$O$10))*100</f>
        <v>1.9576045407158615</v>
      </c>
      <c r="AD17" s="39">
        <f>((Branco!$T$10-X17)/(Branco!$T$10))*100</f>
        <v>0.6911318126079421</v>
      </c>
      <c r="AE17" s="40">
        <f t="shared" si="17"/>
        <v>61.494474513545825</v>
      </c>
      <c r="AF17" s="23">
        <f t="shared" si="18"/>
        <v>0</v>
      </c>
      <c r="AG17" s="23">
        <f t="shared" si="19"/>
        <v>0</v>
      </c>
      <c r="AH17" s="23">
        <f t="shared" si="20"/>
        <v>0</v>
      </c>
      <c r="AI17" s="23">
        <f t="shared" si="21"/>
        <v>20.257131215895416</v>
      </c>
      <c r="AJ17" s="23">
        <f t="shared" si="22"/>
        <v>12.956945250579935</v>
      </c>
      <c r="AK17" s="117">
        <f t="shared" si="23"/>
        <v>5.291449019978816</v>
      </c>
      <c r="AL17" s="39">
        <f t="shared" si="24"/>
        <v>93.437539987437319</v>
      </c>
      <c r="AM17" s="39">
        <f t="shared" si="25"/>
        <v>0</v>
      </c>
      <c r="AN17" s="39">
        <f t="shared" si="26"/>
        <v>0</v>
      </c>
      <c r="AO17" s="39">
        <f t="shared" si="27"/>
        <v>6.5624600125626831</v>
      </c>
      <c r="AP17" s="39">
        <f t="shared" si="28"/>
        <v>93.04256671732314</v>
      </c>
      <c r="AQ17" s="39">
        <f t="shared" si="29"/>
        <v>99.577286313223468</v>
      </c>
      <c r="AR17" s="117">
        <f t="shared" si="30"/>
        <v>1.8291375255272717</v>
      </c>
      <c r="AS17" s="231">
        <f t="shared" si="31"/>
        <v>3.7168670748739481E-2</v>
      </c>
      <c r="AT17" s="23">
        <f t="shared" ref="AT17:AT28" si="38">(AF17/100)*(($AC17/100)*($C$26))/($C$5/1000)</f>
        <v>0</v>
      </c>
      <c r="AU17" s="23"/>
      <c r="AV17" s="23">
        <f t="shared" ref="AV17:AV28" si="39">(AH17/100)*(($AC17/100)*($C$26))/($C$5/1000)</f>
        <v>0</v>
      </c>
      <c r="AW17" s="23"/>
      <c r="AX17" s="117"/>
      <c r="AY17" s="40"/>
      <c r="AZ17" s="23"/>
      <c r="BA17" s="1"/>
      <c r="BB17" s="1"/>
      <c r="BC17" s="1"/>
      <c r="BD17" s="156"/>
      <c r="BE17" s="134">
        <f t="shared" si="14"/>
        <v>8.7810880698822516E-8</v>
      </c>
      <c r="BF17" s="1"/>
    </row>
    <row r="18" spans="2:58" x14ac:dyDescent="0.25">
      <c r="B18" s="5" t="s">
        <v>13</v>
      </c>
      <c r="C18" s="3" t="s">
        <v>16</v>
      </c>
      <c r="D18" s="29">
        <v>1.1128238541580499E-10</v>
      </c>
      <c r="G18" s="17">
        <v>11</v>
      </c>
      <c r="H18" s="17">
        <v>150</v>
      </c>
      <c r="I18" s="41">
        <v>23151</v>
      </c>
      <c r="J18" s="42">
        <v>151</v>
      </c>
      <c r="N18" s="42">
        <v>46884</v>
      </c>
      <c r="O18" s="42">
        <v>100</v>
      </c>
      <c r="P18" s="42">
        <v>43</v>
      </c>
      <c r="Q18" s="42">
        <v>0</v>
      </c>
      <c r="R18" s="43">
        <v>23</v>
      </c>
      <c r="S18" s="32">
        <f t="shared" si="2"/>
        <v>3.4605134636339025E-6</v>
      </c>
      <c r="T18" s="33">
        <f t="shared" si="3"/>
        <v>2.3734286095227508E-8</v>
      </c>
      <c r="U18" s="33">
        <f t="shared" si="3"/>
        <v>0</v>
      </c>
      <c r="V18" s="33">
        <f t="shared" si="3"/>
        <v>0</v>
      </c>
      <c r="W18" s="33">
        <f t="shared" si="3"/>
        <v>0</v>
      </c>
      <c r="X18" s="33">
        <f t="shared" si="7"/>
        <v>5.9649258688079166E-6</v>
      </c>
      <c r="Y18" s="33">
        <f t="shared" si="16"/>
        <v>8.7468785402385531E-9</v>
      </c>
      <c r="Z18" s="33">
        <f t="shared" si="8"/>
        <v>4.6752796056451333E-9</v>
      </c>
      <c r="AA18" s="33">
        <f t="shared" si="0"/>
        <v>0</v>
      </c>
      <c r="AB18" s="34">
        <f t="shared" si="1"/>
        <v>2.2552962095224224E-9</v>
      </c>
      <c r="AC18" s="38">
        <f>((Branco!$O$10-S18)/(Branco!$O$10))*100</f>
        <v>10.61044827985636</v>
      </c>
      <c r="AD18" s="39">
        <f>((Branco!$T$10-X18)/(Branco!$T$10))*100</f>
        <v>-5.3512156600902658</v>
      </c>
      <c r="AE18" s="40">
        <f t="shared" si="17"/>
        <v>60.221359990322213</v>
      </c>
      <c r="AF18" s="23">
        <f t="shared" si="18"/>
        <v>0</v>
      </c>
      <c r="AG18" s="23">
        <f t="shared" si="19"/>
        <v>0</v>
      </c>
      <c r="AH18" s="23">
        <f t="shared" si="20"/>
        <v>0</v>
      </c>
      <c r="AI18" s="23">
        <f t="shared" si="21"/>
        <v>22.193586074166713</v>
      </c>
      <c r="AJ18" s="23">
        <f t="shared" si="22"/>
        <v>11.862657046321763</v>
      </c>
      <c r="AK18" s="117">
        <f t="shared" si="23"/>
        <v>5.7223968891893087</v>
      </c>
      <c r="AL18" s="39">
        <f t="shared" si="24"/>
        <v>93.838436556862987</v>
      </c>
      <c r="AM18" s="39">
        <f t="shared" si="25"/>
        <v>0</v>
      </c>
      <c r="AN18" s="39">
        <f t="shared" si="26"/>
        <v>0</v>
      </c>
      <c r="AO18" s="39">
        <f t="shared" si="27"/>
        <v>6.1615634431370063</v>
      </c>
      <c r="AP18" s="39">
        <f t="shared" si="28"/>
        <v>89.754048531803747</v>
      </c>
      <c r="AQ18" s="39">
        <f t="shared" si="29"/>
        <v>95.647425324926175</v>
      </c>
      <c r="AR18" s="117">
        <f t="shared" si="30"/>
        <v>9.9566787774917707</v>
      </c>
      <c r="AS18" s="231">
        <f t="shared" si="31"/>
        <v>0.19433819456528401</v>
      </c>
      <c r="AT18" s="23">
        <f t="shared" si="38"/>
        <v>0</v>
      </c>
      <c r="AU18" s="23">
        <f t="shared" ref="AU18:AU28" si="40">(AG18/100)*(($AC18/100)*($C$26))/($C$5/1000)</f>
        <v>0</v>
      </c>
      <c r="AV18" s="23">
        <f t="shared" si="39"/>
        <v>0</v>
      </c>
      <c r="AW18" s="23">
        <f t="shared" ref="AW18:AW28" si="41">(AJ18/100)*(($AC18/100)*($C$26))/($C$5/1000)</f>
        <v>3.0822462819322398</v>
      </c>
      <c r="AX18" s="117">
        <f t="shared" ref="AX18:AX28" si="42">(AK18/100)*(($AC18/100)*($C$26))/($C$5/1000)</f>
        <v>1.4868369258734748</v>
      </c>
      <c r="AY18" s="40">
        <f t="shared" si="32"/>
        <v>8.317674727394154</v>
      </c>
      <c r="AZ18" s="23">
        <f t="shared" si="33"/>
        <v>0</v>
      </c>
      <c r="BA18" s="1">
        <f t="shared" si="34"/>
        <v>0</v>
      </c>
      <c r="BB18" s="1">
        <f t="shared" si="35"/>
        <v>0</v>
      </c>
      <c r="BC18" s="1">
        <f t="shared" si="36"/>
        <v>86.333718356922049</v>
      </c>
      <c r="BD18" s="156">
        <f t="shared" si="37"/>
        <v>2.9736738517469496</v>
      </c>
      <c r="BE18" s="134">
        <f t="shared" si="14"/>
        <v>7.5878137891327655E-8</v>
      </c>
      <c r="BF18" s="1">
        <f t="shared" ref="BF18:BF28" si="43">(BE18/((3*S18)+BE18))*100</f>
        <v>0.72559148017656416</v>
      </c>
    </row>
    <row r="19" spans="2:58" ht="15.75" thickBot="1" x14ac:dyDescent="0.3">
      <c r="B19" s="6" t="s">
        <v>11</v>
      </c>
      <c r="C19" s="7" t="s">
        <v>17</v>
      </c>
      <c r="D19" s="30">
        <v>9.8056356935757502E-11</v>
      </c>
      <c r="G19" s="17">
        <v>12</v>
      </c>
      <c r="H19" s="17">
        <v>165</v>
      </c>
      <c r="I19" s="41">
        <v>25968</v>
      </c>
      <c r="J19" s="42">
        <v>159</v>
      </c>
      <c r="N19" s="42">
        <v>43733</v>
      </c>
      <c r="O19" s="42">
        <v>94</v>
      </c>
      <c r="P19" s="42">
        <v>49</v>
      </c>
      <c r="Q19" s="42">
        <v>0</v>
      </c>
      <c r="R19" s="43">
        <v>24</v>
      </c>
      <c r="S19" s="32">
        <f t="shared" si="2"/>
        <v>3.881586697060394E-6</v>
      </c>
      <c r="T19" s="33">
        <f t="shared" si="3"/>
        <v>2.4991731716166711E-8</v>
      </c>
      <c r="U19" s="33">
        <f t="shared" si="3"/>
        <v>0</v>
      </c>
      <c r="V19" s="33">
        <f t="shared" si="3"/>
        <v>0</v>
      </c>
      <c r="W19" s="33">
        <f t="shared" si="3"/>
        <v>0</v>
      </c>
      <c r="X19" s="33">
        <f t="shared" si="7"/>
        <v>5.5640325701854924E-6</v>
      </c>
      <c r="Y19" s="33">
        <f t="shared" si="16"/>
        <v>8.2220658278242385E-9</v>
      </c>
      <c r="Z19" s="33">
        <f t="shared" si="8"/>
        <v>5.327644201781664E-9</v>
      </c>
      <c r="AA19" s="33">
        <f t="shared" si="0"/>
        <v>0</v>
      </c>
      <c r="AB19" s="34">
        <f t="shared" si="1"/>
        <v>2.3533525664581801E-9</v>
      </c>
      <c r="AC19" s="38">
        <f>((Branco!$O$10-S19)/(Branco!$O$10))*100</f>
        <v>-0.26641955287849672</v>
      </c>
      <c r="AD19" s="39">
        <f>((Branco!$T$10-X19)/(Branco!$T$10))*100</f>
        <v>1.7292740708402077</v>
      </c>
      <c r="AE19" s="40">
        <f t="shared" si="17"/>
        <v>61.112256795707118</v>
      </c>
      <c r="AF19" s="23">
        <f t="shared" si="18"/>
        <v>0</v>
      </c>
      <c r="AG19" s="23">
        <f t="shared" si="19"/>
        <v>0</v>
      </c>
      <c r="AH19" s="23">
        <f t="shared" si="20"/>
        <v>0</v>
      </c>
      <c r="AI19" s="23">
        <f t="shared" si="21"/>
        <v>20.105409419714785</v>
      </c>
      <c r="AJ19" s="23">
        <f t="shared" si="22"/>
        <v>13.027683086275541</v>
      </c>
      <c r="AK19" s="117">
        <f t="shared" si="23"/>
        <v>5.7546506983025472</v>
      </c>
      <c r="AL19" s="39">
        <f t="shared" si="24"/>
        <v>93.365559368900492</v>
      </c>
      <c r="AM19" s="39">
        <f t="shared" si="25"/>
        <v>0</v>
      </c>
      <c r="AN19" s="39">
        <f t="shared" si="26"/>
        <v>0</v>
      </c>
      <c r="AO19" s="39">
        <f t="shared" si="27"/>
        <v>6.6344406310995128</v>
      </c>
      <c r="AP19" s="39">
        <f t="shared" si="28"/>
        <v>94.014990205737291</v>
      </c>
      <c r="AQ19" s="39">
        <f t="shared" si="29"/>
        <v>100.69557858510845</v>
      </c>
      <c r="AR19" s="117">
        <f t="shared" si="30"/>
        <v>-0.24874410581313211</v>
      </c>
      <c r="AS19" s="231">
        <f t="shared" si="31"/>
        <v>-5.1113260321105402E-3</v>
      </c>
      <c r="AT19" s="23">
        <f t="shared" si="38"/>
        <v>0</v>
      </c>
      <c r="AU19" s="23">
        <f t="shared" si="40"/>
        <v>0</v>
      </c>
      <c r="AV19" s="23">
        <f t="shared" si="39"/>
        <v>0</v>
      </c>
      <c r="AW19" s="23">
        <f t="shared" si="41"/>
        <v>-8.4993342722789883E-2</v>
      </c>
      <c r="AX19" s="117">
        <f t="shared" si="42"/>
        <v>-3.7543667266978352E-2</v>
      </c>
      <c r="AY19" s="40">
        <f t="shared" si="32"/>
        <v>-0.21876475417433111</v>
      </c>
      <c r="AZ19" s="23">
        <f t="shared" si="33"/>
        <v>0</v>
      </c>
      <c r="BA19" s="1">
        <f t="shared" si="34"/>
        <v>0</v>
      </c>
      <c r="BB19" s="1">
        <f t="shared" si="35"/>
        <v>0</v>
      </c>
      <c r="BC19" s="1">
        <f t="shared" si="36"/>
        <v>-2.3806635296653447</v>
      </c>
      <c r="BD19" s="156">
        <f t="shared" si="37"/>
        <v>-7.5087334533956704E-2</v>
      </c>
      <c r="BE19" s="134">
        <f t="shared" si="14"/>
        <v>8.0302839350281806E-8</v>
      </c>
      <c r="BF19" s="1">
        <f t="shared" si="43"/>
        <v>0.68488194755166143</v>
      </c>
    </row>
    <row r="20" spans="2:58" ht="15.75" thickBot="1" x14ac:dyDescent="0.3">
      <c r="B20" s="5"/>
      <c r="C20" s="3"/>
      <c r="G20" s="17">
        <v>13</v>
      </c>
      <c r="H20" s="17">
        <v>180</v>
      </c>
      <c r="I20" s="41">
        <v>26208</v>
      </c>
      <c r="J20" s="42">
        <v>159</v>
      </c>
      <c r="N20" s="42">
        <v>44219</v>
      </c>
      <c r="O20" s="42">
        <v>93</v>
      </c>
      <c r="P20" s="42">
        <v>53</v>
      </c>
      <c r="Q20" s="42">
        <v>0</v>
      </c>
      <c r="R20" s="43">
        <v>24</v>
      </c>
      <c r="S20" s="32">
        <f t="shared" si="2"/>
        <v>3.9174608809518945E-6</v>
      </c>
      <c r="T20" s="33">
        <f t="shared" si="3"/>
        <v>2.4991731716166711E-8</v>
      </c>
      <c r="U20" s="33">
        <f t="shared" si="3"/>
        <v>0</v>
      </c>
      <c r="V20" s="33">
        <f t="shared" si="3"/>
        <v>0</v>
      </c>
      <c r="W20" s="33">
        <f t="shared" si="3"/>
        <v>0</v>
      </c>
      <c r="X20" s="33">
        <f t="shared" si="7"/>
        <v>5.6258650497572148E-6</v>
      </c>
      <c r="Y20" s="33">
        <f t="shared" si="16"/>
        <v>8.1345970424218538E-9</v>
      </c>
      <c r="Z20" s="33">
        <f t="shared" si="8"/>
        <v>5.7625539325393506E-9</v>
      </c>
      <c r="AA20" s="33">
        <f t="shared" si="0"/>
        <v>0</v>
      </c>
      <c r="AB20" s="34">
        <f t="shared" si="1"/>
        <v>2.3533525664581801E-9</v>
      </c>
      <c r="AC20" s="38">
        <f>((Branco!$O$10-S20)/(Branco!$O$10))*100</f>
        <v>-1.1930962585427982</v>
      </c>
      <c r="AD20" s="39">
        <f>((Branco!$T$10-X20)/(Branco!$T$10))*100</f>
        <v>0.63720234464782577</v>
      </c>
      <c r="AE20" s="40">
        <f t="shared" si="17"/>
        <v>60.597422909006205</v>
      </c>
      <c r="AF20" s="23">
        <f t="shared" si="18"/>
        <v>0</v>
      </c>
      <c r="AG20" s="23">
        <f t="shared" si="19"/>
        <v>0</v>
      </c>
      <c r="AH20" s="23">
        <f t="shared" si="20"/>
        <v>0</v>
      </c>
      <c r="AI20" s="23">
        <f t="shared" si="21"/>
        <v>19.723948014979563</v>
      </c>
      <c r="AJ20" s="23">
        <f t="shared" si="22"/>
        <v>13.972457837331664</v>
      </c>
      <c r="AK20" s="117">
        <f t="shared" si="23"/>
        <v>5.70617123868257</v>
      </c>
      <c r="AL20" s="39">
        <f t="shared" si="24"/>
        <v>92.862627459733531</v>
      </c>
      <c r="AM20" s="39">
        <f t="shared" si="25"/>
        <v>0</v>
      </c>
      <c r="AN20" s="39">
        <f t="shared" si="26"/>
        <v>0</v>
      </c>
      <c r="AO20" s="39">
        <f t="shared" si="27"/>
        <v>7.1373725402664618</v>
      </c>
      <c r="AP20" s="39">
        <f t="shared" si="28"/>
        <v>94.427414541097619</v>
      </c>
      <c r="AQ20" s="39">
        <f t="shared" si="29"/>
        <v>101.68505579065443</v>
      </c>
      <c r="AR20" s="117">
        <f t="shared" si="30"/>
        <v>-1.1079405338066179</v>
      </c>
      <c r="AS20" s="231">
        <f t="shared" si="31"/>
        <v>-2.2990264409295181E-2</v>
      </c>
      <c r="AT20" s="23">
        <f t="shared" si="38"/>
        <v>0</v>
      </c>
      <c r="AU20" s="23">
        <f t="shared" si="40"/>
        <v>0</v>
      </c>
      <c r="AV20" s="23">
        <f t="shared" si="39"/>
        <v>0</v>
      </c>
      <c r="AW20" s="23">
        <f t="shared" si="41"/>
        <v>-0.40822530408879243</v>
      </c>
      <c r="AX20" s="117">
        <f t="shared" si="42"/>
        <v>-0.16671393939512952</v>
      </c>
      <c r="AY20" s="40">
        <f t="shared" si="32"/>
        <v>-0.98398331671783368</v>
      </c>
      <c r="AZ20" s="23">
        <f t="shared" si="33"/>
        <v>0</v>
      </c>
      <c r="BA20" s="1">
        <f t="shared" si="34"/>
        <v>0</v>
      </c>
      <c r="BB20" s="1">
        <f t="shared" si="35"/>
        <v>0</v>
      </c>
      <c r="BC20" s="1">
        <f t="shared" si="36"/>
        <v>-11.434390767527077</v>
      </c>
      <c r="BD20" s="156">
        <f t="shared" si="37"/>
        <v>-0.33342787879025904</v>
      </c>
      <c r="BE20" s="134">
        <f t="shared" si="14"/>
        <v>8.0737749081039488E-8</v>
      </c>
      <c r="BF20" s="1">
        <f t="shared" si="43"/>
        <v>0.6823031153815986</v>
      </c>
    </row>
    <row r="21" spans="2:58" x14ac:dyDescent="0.25">
      <c r="B21" s="253" t="s">
        <v>20</v>
      </c>
      <c r="C21" s="24">
        <v>10</v>
      </c>
      <c r="D21" s="13" t="s">
        <v>21</v>
      </c>
      <c r="G21" s="17">
        <v>14</v>
      </c>
      <c r="H21" s="17">
        <v>195</v>
      </c>
      <c r="I21" s="41">
        <v>25774</v>
      </c>
      <c r="J21" s="42">
        <v>149</v>
      </c>
      <c r="N21" s="42">
        <v>44246</v>
      </c>
      <c r="O21" s="42">
        <v>85</v>
      </c>
      <c r="P21" s="42">
        <v>46</v>
      </c>
      <c r="Q21" s="42">
        <v>0</v>
      </c>
      <c r="R21" s="43">
        <v>23</v>
      </c>
      <c r="S21" s="32">
        <f t="shared" si="2"/>
        <v>3.8525883984147639E-6</v>
      </c>
      <c r="T21" s="33">
        <f t="shared" si="3"/>
        <v>2.3419924689992704E-8</v>
      </c>
      <c r="U21" s="33">
        <f t="shared" si="3"/>
        <v>0</v>
      </c>
      <c r="V21" s="33">
        <f t="shared" si="3"/>
        <v>0</v>
      </c>
      <c r="W21" s="33">
        <f t="shared" si="3"/>
        <v>0</v>
      </c>
      <c r="X21" s="33">
        <f t="shared" si="7"/>
        <v>5.6293001875112E-6</v>
      </c>
      <c r="Y21" s="33">
        <f t="shared" si="16"/>
        <v>7.4348467592027698E-9</v>
      </c>
      <c r="Z21" s="33">
        <f t="shared" si="8"/>
        <v>5.0014619037133986E-9</v>
      </c>
      <c r="AA21" s="33">
        <f t="shared" si="0"/>
        <v>0</v>
      </c>
      <c r="AB21" s="34">
        <f t="shared" si="1"/>
        <v>2.2552962095224224E-9</v>
      </c>
      <c r="AC21" s="38">
        <f>((Branco!$O$10-S21)/(Branco!$O$10))*100</f>
        <v>0.48264411753349529</v>
      </c>
      <c r="AD21" s="39">
        <f>((Branco!$T$10-X21)/(Branco!$T$10))*100</f>
        <v>0.57653169319268183</v>
      </c>
      <c r="AE21" s="40">
        <f t="shared" si="17"/>
        <v>61.451022719064675</v>
      </c>
      <c r="AF21" s="23">
        <f t="shared" si="18"/>
        <v>0</v>
      </c>
      <c r="AG21" s="23">
        <f t="shared" si="19"/>
        <v>0</v>
      </c>
      <c r="AH21" s="23">
        <f t="shared" si="20"/>
        <v>0</v>
      </c>
      <c r="AI21" s="23">
        <f t="shared" si="21"/>
        <v>19.508130071304517</v>
      </c>
      <c r="AJ21" s="23">
        <f t="shared" si="22"/>
        <v>13.123225336627856</v>
      </c>
      <c r="AK21" s="117">
        <f t="shared" si="23"/>
        <v>5.9176218730029566</v>
      </c>
      <c r="AL21" s="39">
        <f t="shared" si="24"/>
        <v>93.354531268312257</v>
      </c>
      <c r="AM21" s="39">
        <f t="shared" si="25"/>
        <v>0</v>
      </c>
      <c r="AN21" s="39">
        <f t="shared" si="26"/>
        <v>0</v>
      </c>
      <c r="AO21" s="39">
        <f t="shared" si="27"/>
        <v>6.6454687316877452</v>
      </c>
      <c r="AP21" s="39">
        <f t="shared" si="28"/>
        <v>93.858338226472767</v>
      </c>
      <c r="AQ21" s="39">
        <f t="shared" si="29"/>
        <v>100.53967059907623</v>
      </c>
      <c r="AR21" s="117">
        <f t="shared" si="30"/>
        <v>0.4505701536174766</v>
      </c>
      <c r="AS21" s="231">
        <f t="shared" si="31"/>
        <v>9.2442197684660232E-3</v>
      </c>
      <c r="AT21" s="23">
        <f t="shared" si="38"/>
        <v>0</v>
      </c>
      <c r="AU21" s="23">
        <f t="shared" si="40"/>
        <v>0</v>
      </c>
      <c r="AV21" s="23">
        <f t="shared" si="39"/>
        <v>0</v>
      </c>
      <c r="AW21" s="23">
        <f t="shared" si="41"/>
        <v>0.15510265539562612</v>
      </c>
      <c r="AX21" s="117">
        <f t="shared" si="42"/>
        <v>6.9940037040150768E-2</v>
      </c>
      <c r="AY21" s="40">
        <f t="shared" si="32"/>
        <v>0.39565260609034575</v>
      </c>
      <c r="AZ21" s="23">
        <f t="shared" si="33"/>
        <v>0</v>
      </c>
      <c r="BA21" s="1">
        <f t="shared" si="34"/>
        <v>0</v>
      </c>
      <c r="BB21" s="1">
        <f t="shared" si="35"/>
        <v>0</v>
      </c>
      <c r="BC21" s="1">
        <f t="shared" si="36"/>
        <v>4.3444253776314881</v>
      </c>
      <c r="BD21" s="156">
        <f t="shared" si="37"/>
        <v>0.13988007408030154</v>
      </c>
      <c r="BE21" s="134">
        <f t="shared" si="14"/>
        <v>7.5261235973691511E-8</v>
      </c>
      <c r="BF21" s="1">
        <f t="shared" si="43"/>
        <v>0.64696178951096583</v>
      </c>
    </row>
    <row r="22" spans="2:58" x14ac:dyDescent="0.25">
      <c r="B22" s="260"/>
      <c r="C22" s="23">
        <f>(C21/1000)*60</f>
        <v>0.6</v>
      </c>
      <c r="D22" s="14" t="s">
        <v>22</v>
      </c>
      <c r="G22" s="17">
        <v>15</v>
      </c>
      <c r="H22" s="17">
        <v>210</v>
      </c>
      <c r="I22" s="41">
        <v>24921</v>
      </c>
      <c r="J22" s="42">
        <v>140</v>
      </c>
      <c r="N22" s="42">
        <v>44251</v>
      </c>
      <c r="O22" s="42">
        <v>80</v>
      </c>
      <c r="P22" s="42">
        <v>49</v>
      </c>
      <c r="Q22" s="42">
        <v>0</v>
      </c>
      <c r="R22" s="43">
        <v>23</v>
      </c>
      <c r="S22" s="32">
        <f t="shared" si="2"/>
        <v>3.7250855698337212E-6</v>
      </c>
      <c r="T22" s="33">
        <f t="shared" si="3"/>
        <v>2.2005298366436098E-8</v>
      </c>
      <c r="U22" s="33">
        <f t="shared" si="3"/>
        <v>0</v>
      </c>
      <c r="V22" s="33">
        <f t="shared" si="3"/>
        <v>0</v>
      </c>
      <c r="W22" s="33">
        <f t="shared" si="3"/>
        <v>0</v>
      </c>
      <c r="X22" s="33">
        <f t="shared" si="7"/>
        <v>5.6299363241323084E-6</v>
      </c>
      <c r="Y22" s="33">
        <f t="shared" si="16"/>
        <v>6.9975028321908415E-9</v>
      </c>
      <c r="Z22" s="33">
        <f t="shared" si="8"/>
        <v>5.327644201781664E-9</v>
      </c>
      <c r="AA22" s="33">
        <f t="shared" si="0"/>
        <v>0</v>
      </c>
      <c r="AB22" s="34">
        <f t="shared" si="1"/>
        <v>2.2552962095224224E-9</v>
      </c>
      <c r="AC22" s="38">
        <f>((Branco!$O$10-S22)/(Branco!$O$10))*100</f>
        <v>3.7762075755820703</v>
      </c>
      <c r="AD22" s="39">
        <f>((Branco!$T$10-X22)/(Branco!$T$10))*100</f>
        <v>0.56529638736765564</v>
      </c>
      <c r="AE22" s="40">
        <f t="shared" si="17"/>
        <v>60.147197782818381</v>
      </c>
      <c r="AF22" s="23">
        <f t="shared" si="18"/>
        <v>0</v>
      </c>
      <c r="AG22" s="23">
        <f t="shared" si="19"/>
        <v>0</v>
      </c>
      <c r="AH22" s="23">
        <f t="shared" si="20"/>
        <v>0</v>
      </c>
      <c r="AI22" s="23">
        <f t="shared" si="21"/>
        <v>19.126311301262245</v>
      </c>
      <c r="AJ22" s="23">
        <f t="shared" si="22"/>
        <v>14.562077922551939</v>
      </c>
      <c r="AK22" s="117">
        <f t="shared" si="23"/>
        <v>6.1644129933674305</v>
      </c>
      <c r="AL22" s="39">
        <f t="shared" si="24"/>
        <v>92.532408324603168</v>
      </c>
      <c r="AM22" s="39">
        <f t="shared" si="25"/>
        <v>0</v>
      </c>
      <c r="AN22" s="39">
        <f t="shared" si="26"/>
        <v>0</v>
      </c>
      <c r="AO22" s="39">
        <f t="shared" si="27"/>
        <v>7.4675916753968368</v>
      </c>
      <c r="AP22" s="39">
        <f t="shared" si="28"/>
        <v>90.95264198348103</v>
      </c>
      <c r="AQ22" s="39">
        <f t="shared" si="29"/>
        <v>98.29274265122298</v>
      </c>
      <c r="AR22" s="117">
        <f t="shared" si="30"/>
        <v>3.4942158130221994</v>
      </c>
      <c r="AS22" s="231">
        <f t="shared" si="31"/>
        <v>7.0087660183490275E-2</v>
      </c>
      <c r="AT22" s="23">
        <f t="shared" si="38"/>
        <v>0</v>
      </c>
      <c r="AU22" s="23">
        <f t="shared" si="40"/>
        <v>0</v>
      </c>
      <c r="AV22" s="23">
        <f t="shared" si="39"/>
        <v>0</v>
      </c>
      <c r="AW22" s="23">
        <f t="shared" si="41"/>
        <v>1.3465759059797648</v>
      </c>
      <c r="AX22" s="117">
        <f t="shared" si="42"/>
        <v>0.57003197315143161</v>
      </c>
      <c r="AY22" s="40">
        <f t="shared" si="32"/>
        <v>2.9997518558533836</v>
      </c>
      <c r="AZ22" s="23">
        <f t="shared" si="33"/>
        <v>0</v>
      </c>
      <c r="BA22" s="1">
        <f t="shared" si="34"/>
        <v>0</v>
      </c>
      <c r="BB22" s="1">
        <f t="shared" si="35"/>
        <v>0</v>
      </c>
      <c r="BC22" s="1">
        <f t="shared" si="36"/>
        <v>37.717591126493218</v>
      </c>
      <c r="BD22" s="156">
        <f t="shared" si="37"/>
        <v>1.1400639463028632</v>
      </c>
      <c r="BE22" s="134">
        <f t="shared" si="14"/>
        <v>7.134353930108996E-8</v>
      </c>
      <c r="BF22" s="1">
        <f t="shared" si="43"/>
        <v>0.63435649638821245</v>
      </c>
    </row>
    <row r="23" spans="2:58" ht="18.75" thickBot="1" x14ac:dyDescent="0.4">
      <c r="B23" s="254"/>
      <c r="C23" s="25">
        <f>(1*C22)/(0.082057*298)</f>
        <v>2.4536880690153747E-2</v>
      </c>
      <c r="D23" s="15" t="s">
        <v>23</v>
      </c>
      <c r="G23" s="17">
        <v>16</v>
      </c>
      <c r="H23" s="17">
        <v>225</v>
      </c>
      <c r="I23" s="41">
        <v>25352</v>
      </c>
      <c r="J23" s="42">
        <v>139</v>
      </c>
      <c r="N23" s="42">
        <v>44335</v>
      </c>
      <c r="O23" s="42">
        <v>78</v>
      </c>
      <c r="P23" s="42">
        <v>50</v>
      </c>
      <c r="Q23" s="42">
        <v>0</v>
      </c>
      <c r="R23" s="43">
        <v>23</v>
      </c>
      <c r="S23" s="32">
        <f t="shared" si="2"/>
        <v>3.7895096250722083E-6</v>
      </c>
      <c r="T23" s="33">
        <f t="shared" si="3"/>
        <v>2.1848117663818697E-8</v>
      </c>
      <c r="U23" s="33">
        <f t="shared" si="3"/>
        <v>0</v>
      </c>
      <c r="V23" s="33">
        <f t="shared" si="3"/>
        <v>0</v>
      </c>
      <c r="W23" s="33">
        <f t="shared" si="3"/>
        <v>0</v>
      </c>
      <c r="X23" s="33">
        <f t="shared" si="7"/>
        <v>5.6406234193669264E-6</v>
      </c>
      <c r="Y23" s="33">
        <f t="shared" si="16"/>
        <v>6.8225652613860705E-9</v>
      </c>
      <c r="Z23" s="33">
        <f t="shared" si="8"/>
        <v>5.4363716344710853E-9</v>
      </c>
      <c r="AA23" s="33">
        <f t="shared" si="0"/>
        <v>0</v>
      </c>
      <c r="AB23" s="34">
        <f t="shared" si="1"/>
        <v>2.2552962095224224E-9</v>
      </c>
      <c r="AC23" s="38">
        <f>((Branco!$O$10-S23)/(Branco!$O$10))*100</f>
        <v>2.112050658326575</v>
      </c>
      <c r="AD23" s="39">
        <f>((Branco!$T$10-X23)/(Branco!$T$10))*100</f>
        <v>0.37654324950725604</v>
      </c>
      <c r="AE23" s="40">
        <f t="shared" si="17"/>
        <v>60.084447791878567</v>
      </c>
      <c r="AF23" s="23">
        <f t="shared" si="18"/>
        <v>0</v>
      </c>
      <c r="AG23" s="23">
        <f t="shared" si="19"/>
        <v>0</v>
      </c>
      <c r="AH23" s="23">
        <f t="shared" si="20"/>
        <v>0</v>
      </c>
      <c r="AI23" s="23">
        <f t="shared" si="21"/>
        <v>18.762717803067094</v>
      </c>
      <c r="AJ23" s="23">
        <f t="shared" si="22"/>
        <v>14.950550554273057</v>
      </c>
      <c r="AK23" s="117">
        <f t="shared" si="23"/>
        <v>6.2022838507812672</v>
      </c>
      <c r="AL23" s="39">
        <f t="shared" si="24"/>
        <v>92.341059262044581</v>
      </c>
      <c r="AM23" s="39">
        <f t="shared" si="25"/>
        <v>0</v>
      </c>
      <c r="AN23" s="39">
        <f t="shared" si="26"/>
        <v>0</v>
      </c>
      <c r="AO23" s="39">
        <f t="shared" si="27"/>
        <v>7.6589407379554126</v>
      </c>
      <c r="AP23" s="39">
        <f t="shared" si="28"/>
        <v>91.859532145184573</v>
      </c>
      <c r="AQ23" s="39">
        <f t="shared" si="29"/>
        <v>99.478534120457141</v>
      </c>
      <c r="AR23" s="117">
        <f t="shared" si="30"/>
        <v>1.9502899500497455</v>
      </c>
      <c r="AS23" s="231">
        <f t="shared" si="31"/>
        <v>3.9591225355682554E-2</v>
      </c>
      <c r="AT23" s="23">
        <f t="shared" si="38"/>
        <v>0</v>
      </c>
      <c r="AU23" s="23">
        <f t="shared" si="40"/>
        <v>0</v>
      </c>
      <c r="AV23" s="23">
        <f t="shared" si="39"/>
        <v>0</v>
      </c>
      <c r="AW23" s="23">
        <f t="shared" si="41"/>
        <v>0.7732379240733307</v>
      </c>
      <c r="AX23" s="117">
        <f t="shared" si="42"/>
        <v>0.32078023293402652</v>
      </c>
      <c r="AY23" s="40">
        <f t="shared" si="32"/>
        <v>1.6945044452232132</v>
      </c>
      <c r="AZ23" s="23">
        <f t="shared" si="33"/>
        <v>0</v>
      </c>
      <c r="BA23" s="1">
        <f t="shared" si="34"/>
        <v>0</v>
      </c>
      <c r="BB23" s="1">
        <f t="shared" si="35"/>
        <v>0</v>
      </c>
      <c r="BC23" s="1">
        <f t="shared" si="36"/>
        <v>21.658394253293995</v>
      </c>
      <c r="BD23" s="156">
        <f t="shared" si="37"/>
        <v>0.64156046586805304</v>
      </c>
      <c r="BE23" s="134">
        <f t="shared" si="14"/>
        <v>7.0980724625927169E-8</v>
      </c>
      <c r="BF23" s="1">
        <f t="shared" si="43"/>
        <v>0.6204874781249724</v>
      </c>
    </row>
    <row r="24" spans="2:58" x14ac:dyDescent="0.25">
      <c r="B24" s="253" t="s">
        <v>24</v>
      </c>
      <c r="C24" s="24">
        <v>20</v>
      </c>
      <c r="D24" s="13" t="s">
        <v>21</v>
      </c>
      <c r="G24" s="17">
        <v>17</v>
      </c>
      <c r="H24" s="17">
        <v>240</v>
      </c>
      <c r="I24" s="41">
        <v>25362</v>
      </c>
      <c r="J24" s="42">
        <v>134</v>
      </c>
      <c r="N24" s="42">
        <v>44291</v>
      </c>
      <c r="O24" s="42">
        <v>77</v>
      </c>
      <c r="P24" s="42">
        <v>46</v>
      </c>
      <c r="Q24" s="42">
        <v>0</v>
      </c>
      <c r="R24" s="43">
        <v>23</v>
      </c>
      <c r="S24" s="32">
        <f t="shared" si="2"/>
        <v>3.7910043827343541E-6</v>
      </c>
      <c r="T24" s="33">
        <f t="shared" si="3"/>
        <v>2.1062214150731696E-8</v>
      </c>
      <c r="U24" s="33">
        <f t="shared" si="3"/>
        <v>0</v>
      </c>
      <c r="V24" s="33">
        <f t="shared" si="3"/>
        <v>0</v>
      </c>
      <c r="W24" s="33">
        <f t="shared" si="3"/>
        <v>0</v>
      </c>
      <c r="X24" s="33">
        <f t="shared" si="7"/>
        <v>5.6350254171011743E-6</v>
      </c>
      <c r="Y24" s="33">
        <f t="shared" si="16"/>
        <v>6.735096475983685E-9</v>
      </c>
      <c r="Z24" s="33">
        <f t="shared" si="8"/>
        <v>5.0014619037133986E-9</v>
      </c>
      <c r="AA24" s="33">
        <f t="shared" si="0"/>
        <v>0</v>
      </c>
      <c r="AB24" s="34">
        <f t="shared" si="1"/>
        <v>2.2552962095224224E-9</v>
      </c>
      <c r="AC24" s="38">
        <f>((Branco!$O$10-S24)/(Branco!$O$10))*100</f>
        <v>2.0734391289238965</v>
      </c>
      <c r="AD24" s="39">
        <f>((Branco!$T$10-X24)/(Branco!$T$10))*100</f>
        <v>0.4754139407674618</v>
      </c>
      <c r="AE24" s="40">
        <f t="shared" si="17"/>
        <v>60.084934239679399</v>
      </c>
      <c r="AF24" s="23">
        <f t="shared" si="18"/>
        <v>0</v>
      </c>
      <c r="AG24" s="23">
        <f t="shared" si="19"/>
        <v>0</v>
      </c>
      <c r="AH24" s="23">
        <f t="shared" si="20"/>
        <v>0</v>
      </c>
      <c r="AI24" s="23">
        <f t="shared" si="21"/>
        <v>19.213451442535913</v>
      </c>
      <c r="AJ24" s="23">
        <f t="shared" si="22"/>
        <v>14.267849877333131</v>
      </c>
      <c r="AK24" s="117">
        <f t="shared" si="23"/>
        <v>6.433764440451549</v>
      </c>
      <c r="AL24" s="39">
        <f t="shared" si="24"/>
        <v>92.665198789501147</v>
      </c>
      <c r="AM24" s="39">
        <f t="shared" si="25"/>
        <v>0</v>
      </c>
      <c r="AN24" s="39">
        <f t="shared" si="26"/>
        <v>0</v>
      </c>
      <c r="AO24" s="39">
        <f t="shared" si="27"/>
        <v>7.3348012104988562</v>
      </c>
      <c r="AP24" s="39">
        <f t="shared" si="28"/>
        <v>92.160898711933555</v>
      </c>
      <c r="AQ24" s="39">
        <f t="shared" si="29"/>
        <v>99.455782662579551</v>
      </c>
      <c r="AR24" s="117">
        <f t="shared" si="30"/>
        <v>1.9213564905966296</v>
      </c>
      <c r="AS24" s="231">
        <f t="shared" si="31"/>
        <v>3.8994950627585546E-2</v>
      </c>
      <c r="AT24" s="23">
        <f t="shared" si="38"/>
        <v>0</v>
      </c>
      <c r="AU24" s="23">
        <f t="shared" si="40"/>
        <v>0</v>
      </c>
      <c r="AV24" s="23">
        <f t="shared" si="39"/>
        <v>0</v>
      </c>
      <c r="AW24" s="23">
        <f t="shared" si="41"/>
        <v>0.72443838022994256</v>
      </c>
      <c r="AX24" s="117">
        <f t="shared" si="42"/>
        <v>0.32666911483462474</v>
      </c>
      <c r="AY24" s="40">
        <f t="shared" si="32"/>
        <v>1.6689838868606612</v>
      </c>
      <c r="AZ24" s="23">
        <f t="shared" si="33"/>
        <v>0</v>
      </c>
      <c r="BA24" s="1">
        <f t="shared" si="34"/>
        <v>0</v>
      </c>
      <c r="BB24" s="1">
        <f t="shared" si="35"/>
        <v>0</v>
      </c>
      <c r="BC24" s="1">
        <f t="shared" si="36"/>
        <v>20.291519030240693</v>
      </c>
      <c r="BD24" s="156">
        <f t="shared" si="37"/>
        <v>0.65333822966924948</v>
      </c>
      <c r="BE24" s="134">
        <f t="shared" si="14"/>
        <v>6.8188104355908482E-8</v>
      </c>
      <c r="BF24" s="1">
        <f t="shared" si="43"/>
        <v>0.59598728184820049</v>
      </c>
    </row>
    <row r="25" spans="2:58" x14ac:dyDescent="0.25">
      <c r="B25" s="260"/>
      <c r="C25" s="23">
        <f>(C24/1000)*60</f>
        <v>1.2</v>
      </c>
      <c r="D25" s="14" t="s">
        <v>22</v>
      </c>
      <c r="G25" s="17">
        <v>18</v>
      </c>
      <c r="H25" s="17">
        <v>255</v>
      </c>
      <c r="I25" s="41">
        <v>24973</v>
      </c>
      <c r="J25" s="42">
        <v>126</v>
      </c>
      <c r="N25" s="42">
        <v>44339</v>
      </c>
      <c r="O25" s="42">
        <v>67</v>
      </c>
      <c r="P25" s="42">
        <v>43</v>
      </c>
      <c r="Q25" s="42">
        <v>0</v>
      </c>
      <c r="R25" s="43">
        <v>23</v>
      </c>
      <c r="S25" s="32">
        <f t="shared" si="2"/>
        <v>3.7328583096768798E-6</v>
      </c>
      <c r="T25" s="33">
        <f t="shared" si="3"/>
        <v>1.980476852979249E-8</v>
      </c>
      <c r="U25" s="33">
        <f t="shared" si="3"/>
        <v>0</v>
      </c>
      <c r="V25" s="33">
        <f t="shared" si="3"/>
        <v>0</v>
      </c>
      <c r="W25" s="33">
        <f t="shared" si="3"/>
        <v>0</v>
      </c>
      <c r="X25" s="33">
        <f t="shared" si="7"/>
        <v>5.6411323286638134E-6</v>
      </c>
      <c r="Y25" s="33">
        <f t="shared" si="16"/>
        <v>5.86040862195983E-9</v>
      </c>
      <c r="Z25" s="33">
        <f t="shared" si="8"/>
        <v>4.6752796056451333E-9</v>
      </c>
      <c r="AA25" s="33">
        <f t="shared" si="0"/>
        <v>0</v>
      </c>
      <c r="AB25" s="34">
        <f t="shared" si="1"/>
        <v>2.2552962095224224E-9</v>
      </c>
      <c r="AC25" s="38">
        <f>((Branco!$O$10-S25)/(Branco!$O$10))*100</f>
        <v>3.5754276226881321</v>
      </c>
      <c r="AD25" s="39">
        <f>((Branco!$T$10-X25)/(Branco!$T$10))*100</f>
        <v>0.36755500484722919</v>
      </c>
      <c r="AE25" s="40">
        <f t="shared" si="17"/>
        <v>60.758739182652278</v>
      </c>
      <c r="AF25" s="23">
        <f t="shared" si="18"/>
        <v>0</v>
      </c>
      <c r="AG25" s="23">
        <f t="shared" si="19"/>
        <v>0</v>
      </c>
      <c r="AH25" s="23">
        <f t="shared" si="20"/>
        <v>0</v>
      </c>
      <c r="AI25" s="23">
        <f t="shared" si="21"/>
        <v>17.979055823337855</v>
      </c>
      <c r="AJ25" s="23">
        <f t="shared" si="22"/>
        <v>14.343217076132241</v>
      </c>
      <c r="AK25" s="117">
        <f t="shared" si="23"/>
        <v>6.9189879178776215</v>
      </c>
      <c r="AL25" s="39">
        <f t="shared" si="24"/>
        <v>92.705086807133469</v>
      </c>
      <c r="AM25" s="39">
        <f t="shared" si="25"/>
        <v>0</v>
      </c>
      <c r="AN25" s="39">
        <f t="shared" si="26"/>
        <v>0</v>
      </c>
      <c r="AO25" s="39">
        <f t="shared" si="27"/>
        <v>7.294913192866523</v>
      </c>
      <c r="AP25" s="39">
        <f t="shared" si="28"/>
        <v>91.26956021063954</v>
      </c>
      <c r="AQ25" s="39">
        <f t="shared" si="29"/>
        <v>98.451512591234135</v>
      </c>
      <c r="AR25" s="117">
        <f t="shared" si="30"/>
        <v>3.3146032813392612</v>
      </c>
      <c r="AS25" s="231">
        <f t="shared" si="31"/>
        <v>6.6592348676713486E-2</v>
      </c>
      <c r="AT25" s="23">
        <f t="shared" si="38"/>
        <v>0</v>
      </c>
      <c r="AU25" s="23">
        <f t="shared" si="40"/>
        <v>0</v>
      </c>
      <c r="AV25" s="23">
        <f t="shared" si="39"/>
        <v>0</v>
      </c>
      <c r="AW25" s="23">
        <f t="shared" si="41"/>
        <v>1.2558165203932843</v>
      </c>
      <c r="AX25" s="117">
        <f t="shared" si="42"/>
        <v>0.605790129616814</v>
      </c>
      <c r="AY25" s="40">
        <f t="shared" si="32"/>
        <v>2.8501525233633371</v>
      </c>
      <c r="AZ25" s="23">
        <f t="shared" si="33"/>
        <v>0</v>
      </c>
      <c r="BA25" s="1">
        <f t="shared" si="34"/>
        <v>0</v>
      </c>
      <c r="BB25" s="1">
        <f t="shared" si="35"/>
        <v>0</v>
      </c>
      <c r="BC25" s="1">
        <f t="shared" si="36"/>
        <v>35.175420736215898</v>
      </c>
      <c r="BD25" s="156">
        <f t="shared" si="37"/>
        <v>1.211580259233628</v>
      </c>
      <c r="BE25" s="134">
        <f t="shared" si="14"/>
        <v>6.4089585195022603E-8</v>
      </c>
      <c r="BF25" s="1">
        <f t="shared" si="43"/>
        <v>0.56904460852999961</v>
      </c>
    </row>
    <row r="26" spans="2:58" ht="18.75" thickBot="1" x14ac:dyDescent="0.4">
      <c r="B26" s="254"/>
      <c r="C26" s="25">
        <f>(1*C25)/(0.082057*298)</f>
        <v>4.9073761380307494E-2</v>
      </c>
      <c r="D26" s="15" t="s">
        <v>25</v>
      </c>
      <c r="G26" s="17">
        <v>19</v>
      </c>
      <c r="H26" s="17">
        <v>270</v>
      </c>
      <c r="I26" s="41">
        <v>25719</v>
      </c>
      <c r="J26" s="42">
        <v>128</v>
      </c>
      <c r="N26" s="42">
        <v>44353</v>
      </c>
      <c r="O26" s="42">
        <v>65</v>
      </c>
      <c r="P26" s="42">
        <v>45</v>
      </c>
      <c r="Q26" s="42">
        <v>0</v>
      </c>
      <c r="R26" s="43">
        <v>22</v>
      </c>
      <c r="S26" s="32">
        <f t="shared" si="2"/>
        <v>3.8443672312729617E-6</v>
      </c>
      <c r="T26" s="33">
        <f t="shared" si="3"/>
        <v>2.011912993502729E-8</v>
      </c>
      <c r="U26" s="33">
        <f t="shared" si="3"/>
        <v>0</v>
      </c>
      <c r="V26" s="33">
        <f t="shared" si="3"/>
        <v>0</v>
      </c>
      <c r="W26" s="33">
        <f t="shared" si="3"/>
        <v>0</v>
      </c>
      <c r="X26" s="33">
        <f t="shared" si="7"/>
        <v>5.6429135112029163E-6</v>
      </c>
      <c r="Y26" s="33">
        <f t="shared" si="16"/>
        <v>5.685471051155059E-9</v>
      </c>
      <c r="Z26" s="33">
        <f t="shared" si="8"/>
        <v>4.8927344710239766E-9</v>
      </c>
      <c r="AA26" s="33">
        <f t="shared" si="0"/>
        <v>0</v>
      </c>
      <c r="AB26" s="34">
        <f t="shared" si="1"/>
        <v>2.1572398525866652E-9</v>
      </c>
      <c r="AC26" s="38">
        <f>((Branco!$O$10-S26)/(Branco!$O$10))*100</f>
        <v>0.6950075292482315</v>
      </c>
      <c r="AD26" s="39">
        <f>((Branco!$T$10-X26)/(Branco!$T$10))*100</f>
        <v>0.33609614853716502</v>
      </c>
      <c r="AE26" s="40">
        <f t="shared" si="17"/>
        <v>61.236919805901024</v>
      </c>
      <c r="AF26" s="23">
        <f t="shared" si="18"/>
        <v>0</v>
      </c>
      <c r="AG26" s="23">
        <f t="shared" si="19"/>
        <v>0</v>
      </c>
      <c r="AH26" s="23">
        <f t="shared" si="20"/>
        <v>0</v>
      </c>
      <c r="AI26" s="23">
        <f t="shared" si="21"/>
        <v>17.304959804062317</v>
      </c>
      <c r="AJ26" s="23">
        <f t="shared" si="22"/>
        <v>14.892094707934318</v>
      </c>
      <c r="AK26" s="117">
        <f t="shared" si="23"/>
        <v>6.5660256821023495</v>
      </c>
      <c r="AL26" s="39">
        <f t="shared" si="24"/>
        <v>92.501570647865165</v>
      </c>
      <c r="AM26" s="39">
        <f t="shared" si="25"/>
        <v>0</v>
      </c>
      <c r="AN26" s="39">
        <f t="shared" si="26"/>
        <v>0</v>
      </c>
      <c r="AO26" s="39">
        <f t="shared" si="27"/>
        <v>7.4984293521348331</v>
      </c>
      <c r="AP26" s="39">
        <f t="shared" si="28"/>
        <v>92.887306744005869</v>
      </c>
      <c r="AQ26" s="39">
        <f t="shared" si="29"/>
        <v>100.41700491509395</v>
      </c>
      <c r="AR26" s="117">
        <f t="shared" si="30"/>
        <v>0.64289288067553496</v>
      </c>
      <c r="AS26" s="231">
        <f t="shared" si="31"/>
        <v>1.3173957674870222E-2</v>
      </c>
      <c r="AT26" s="23">
        <f t="shared" si="38"/>
        <v>0</v>
      </c>
      <c r="AU26" s="23">
        <f t="shared" si="40"/>
        <v>0</v>
      </c>
      <c r="AV26" s="23">
        <f t="shared" si="39"/>
        <v>0</v>
      </c>
      <c r="AW26" s="23">
        <f t="shared" si="41"/>
        <v>0.25345270381862478</v>
      </c>
      <c r="AX26" s="117">
        <f t="shared" si="42"/>
        <v>0.11174901819451352</v>
      </c>
      <c r="AY26" s="40">
        <f t="shared" si="32"/>
        <v>0.56384538848444543</v>
      </c>
      <c r="AZ26" s="23">
        <f t="shared" si="33"/>
        <v>0</v>
      </c>
      <c r="BA26" s="1">
        <f t="shared" si="34"/>
        <v>0</v>
      </c>
      <c r="BB26" s="1">
        <f t="shared" si="35"/>
        <v>0</v>
      </c>
      <c r="BC26" s="1">
        <f t="shared" si="36"/>
        <v>7.0992102339596803</v>
      </c>
      <c r="BD26" s="156">
        <f t="shared" si="37"/>
        <v>0.22349803638902704</v>
      </c>
      <c r="BE26" s="134">
        <f t="shared" si="14"/>
        <v>6.5250124276105839E-8</v>
      </c>
      <c r="BF26" s="1">
        <f t="shared" si="43"/>
        <v>0.56258100546930168</v>
      </c>
    </row>
    <row r="27" spans="2:58" ht="15.75" thickBot="1" x14ac:dyDescent="0.3">
      <c r="G27" s="17">
        <v>20</v>
      </c>
      <c r="H27" s="17">
        <v>285</v>
      </c>
      <c r="I27" s="41">
        <v>25779</v>
      </c>
      <c r="J27" s="42">
        <v>127</v>
      </c>
      <c r="N27" s="42">
        <v>44400</v>
      </c>
      <c r="O27" s="42">
        <v>70</v>
      </c>
      <c r="P27" s="42">
        <v>49</v>
      </c>
      <c r="Q27" s="42">
        <v>0</v>
      </c>
      <c r="R27" s="43">
        <v>22</v>
      </c>
      <c r="S27" s="32">
        <f t="shared" si="2"/>
        <v>3.8533357772458366E-6</v>
      </c>
      <c r="T27" s="33">
        <f t="shared" si="3"/>
        <v>1.996194923240989E-8</v>
      </c>
      <c r="U27" s="33">
        <f t="shared" si="3"/>
        <v>0</v>
      </c>
      <c r="V27" s="33">
        <f t="shared" si="3"/>
        <v>0</v>
      </c>
      <c r="W27" s="33">
        <f t="shared" si="3"/>
        <v>0</v>
      </c>
      <c r="X27" s="33">
        <f t="shared" si="7"/>
        <v>5.648893195441334E-6</v>
      </c>
      <c r="Y27" s="33">
        <f t="shared" si="16"/>
        <v>6.1228149781669865E-9</v>
      </c>
      <c r="Z27" s="33">
        <f t="shared" si="8"/>
        <v>5.327644201781664E-9</v>
      </c>
      <c r="AA27" s="33">
        <f t="shared" si="0"/>
        <v>0</v>
      </c>
      <c r="AB27" s="34">
        <f t="shared" si="1"/>
        <v>2.1572398525866652E-9</v>
      </c>
      <c r="AC27" s="38">
        <f>((Branco!$O$10-S27)/(Branco!$O$10))*100</f>
        <v>0.46333835283216163</v>
      </c>
      <c r="AD27" s="39">
        <f>((Branco!$T$10-X27)/(Branco!$T$10))*100</f>
        <v>0.23048427378193162</v>
      </c>
      <c r="AE27" s="40">
        <f t="shared" si="17"/>
        <v>59.464278787975779</v>
      </c>
      <c r="AF27" s="23">
        <f t="shared" si="18"/>
        <v>0</v>
      </c>
      <c r="AG27" s="23">
        <f t="shared" si="19"/>
        <v>0</v>
      </c>
      <c r="AH27" s="23">
        <f t="shared" si="20"/>
        <v>0</v>
      </c>
      <c r="AI27" s="23">
        <f t="shared" si="21"/>
        <v>18.23913950436198</v>
      </c>
      <c r="AJ27" s="23">
        <f t="shared" si="22"/>
        <v>15.870420088211073</v>
      </c>
      <c r="AK27" s="117">
        <f t="shared" si="23"/>
        <v>6.4261616194511717</v>
      </c>
      <c r="AL27" s="39">
        <f t="shared" si="24"/>
        <v>91.830457093093599</v>
      </c>
      <c r="AM27" s="39">
        <f t="shared" si="25"/>
        <v>0</v>
      </c>
      <c r="AN27" s="39">
        <f t="shared" si="26"/>
        <v>0</v>
      </c>
      <c r="AO27" s="39">
        <f t="shared" si="27"/>
        <v>8.1695429069064041</v>
      </c>
      <c r="AP27" s="39">
        <f t="shared" si="28"/>
        <v>92.389082947388147</v>
      </c>
      <c r="AQ27" s="39">
        <f t="shared" si="29"/>
        <v>100.60832306837833</v>
      </c>
      <c r="AR27" s="117">
        <f t="shared" si="30"/>
        <v>0.4254857272933848</v>
      </c>
      <c r="AS27" s="231">
        <f t="shared" si="31"/>
        <v>8.7355306197243326E-3</v>
      </c>
      <c r="AT27" s="23">
        <f t="shared" si="38"/>
        <v>0</v>
      </c>
      <c r="AU27" s="23">
        <f t="shared" si="40"/>
        <v>0</v>
      </c>
      <c r="AV27" s="23">
        <f t="shared" si="39"/>
        <v>0</v>
      </c>
      <c r="AW27" s="23">
        <f t="shared" si="41"/>
        <v>0.18006873046773797</v>
      </c>
      <c r="AX27" s="117">
        <f t="shared" si="42"/>
        <v>7.2912421861764998E-2</v>
      </c>
      <c r="AY27" s="40">
        <f t="shared" si="32"/>
        <v>0.37388071052420141</v>
      </c>
      <c r="AZ27" s="23">
        <f t="shared" si="33"/>
        <v>0</v>
      </c>
      <c r="BA27" s="1">
        <f t="shared" si="34"/>
        <v>0</v>
      </c>
      <c r="BB27" s="1">
        <f t="shared" si="35"/>
        <v>0</v>
      </c>
      <c r="BC27" s="1">
        <f t="shared" si="36"/>
        <v>5.0437251404013406</v>
      </c>
      <c r="BD27" s="156">
        <f t="shared" si="37"/>
        <v>0.14582484372353</v>
      </c>
      <c r="BE27" s="134">
        <f t="shared" si="14"/>
        <v>6.5213491899011346E-8</v>
      </c>
      <c r="BF27" s="1">
        <f t="shared" si="43"/>
        <v>0.56096561853189564</v>
      </c>
    </row>
    <row r="28" spans="2:58" x14ac:dyDescent="0.25">
      <c r="B28" s="261" t="s">
        <v>26</v>
      </c>
      <c r="C28" s="262"/>
      <c r="D28" s="21">
        <f>(1*(0.25/1000))/(0.082057*373)</f>
        <v>8.1679964763916645E-6</v>
      </c>
      <c r="G28" s="17">
        <v>21</v>
      </c>
      <c r="H28" s="17">
        <v>300</v>
      </c>
      <c r="I28" s="41">
        <v>26074</v>
      </c>
      <c r="J28" s="42">
        <v>126</v>
      </c>
      <c r="N28" s="42">
        <v>44294</v>
      </c>
      <c r="O28" s="42">
        <v>66</v>
      </c>
      <c r="P28" s="42">
        <v>39</v>
      </c>
      <c r="Q28" s="42">
        <v>0</v>
      </c>
      <c r="R28" s="43">
        <v>22</v>
      </c>
      <c r="S28" s="32">
        <f t="shared" si="2"/>
        <v>3.8974311282791401E-6</v>
      </c>
      <c r="T28" s="33">
        <f t="shared" si="3"/>
        <v>1.980476852979249E-8</v>
      </c>
      <c r="U28" s="33">
        <f t="shared" si="3"/>
        <v>0</v>
      </c>
      <c r="V28" s="33">
        <f t="shared" si="3"/>
        <v>0</v>
      </c>
      <c r="W28" s="33">
        <f t="shared" si="3"/>
        <v>0</v>
      </c>
      <c r="X28" s="33">
        <f t="shared" si="7"/>
        <v>5.6354070990738391E-6</v>
      </c>
      <c r="Y28" s="33">
        <f t="shared" si="16"/>
        <v>5.7729398365574445E-9</v>
      </c>
      <c r="Z28" s="33">
        <f t="shared" si="8"/>
        <v>4.2403698748874466E-9</v>
      </c>
      <c r="AA28" s="33">
        <f t="shared" si="0"/>
        <v>0</v>
      </c>
      <c r="AB28" s="34">
        <f t="shared" si="1"/>
        <v>2.1572398525866652E-9</v>
      </c>
      <c r="AC28" s="38">
        <f>((Branco!$O$10-S28)/(Branco!$O$10))*100</f>
        <v>-0.67570176454689779</v>
      </c>
      <c r="AD28" s="39">
        <f>((Branco!$T$10-X28)/(Branco!$T$10))*100</f>
        <v>0.46867275727244917</v>
      </c>
      <c r="AE28" s="40">
        <f t="shared" si="17"/>
        <v>61.93767477677644</v>
      </c>
      <c r="AF28" s="23">
        <f t="shared" si="18"/>
        <v>0</v>
      </c>
      <c r="AG28" s="23">
        <f t="shared" si="19"/>
        <v>0</v>
      </c>
      <c r="AH28" s="23">
        <f t="shared" si="20"/>
        <v>0</v>
      </c>
      <c r="AI28" s="23">
        <f t="shared" si="21"/>
        <v>18.054362491776033</v>
      </c>
      <c r="AJ28" s="23">
        <f t="shared" si="22"/>
        <v>13.261384491766679</v>
      </c>
      <c r="AK28" s="117">
        <f t="shared" si="23"/>
        <v>6.7465782396808454</v>
      </c>
      <c r="AL28" s="39">
        <f t="shared" si="24"/>
        <v>93.338478526580587</v>
      </c>
      <c r="AM28" s="39">
        <f t="shared" si="25"/>
        <v>0</v>
      </c>
      <c r="AN28" s="39">
        <f t="shared" si="26"/>
        <v>0</v>
      </c>
      <c r="AO28" s="39">
        <f t="shared" si="27"/>
        <v>6.6615214734194144</v>
      </c>
      <c r="AP28" s="39">
        <f t="shared" si="28"/>
        <v>94.543629328349013</v>
      </c>
      <c r="AQ28" s="39">
        <f t="shared" si="29"/>
        <v>101.29116182392583</v>
      </c>
      <c r="AR28" s="117">
        <f t="shared" si="30"/>
        <v>-0.63068974640533237</v>
      </c>
      <c r="AS28" s="231">
        <f t="shared" si="31"/>
        <v>-1.3036400869948553E-2</v>
      </c>
      <c r="AT28" s="23">
        <f t="shared" si="38"/>
        <v>0</v>
      </c>
      <c r="AU28" s="23">
        <f t="shared" si="40"/>
        <v>0</v>
      </c>
      <c r="AV28" s="23">
        <f t="shared" si="39"/>
        <v>0</v>
      </c>
      <c r="AW28" s="23">
        <f t="shared" si="41"/>
        <v>-0.21942977085185908</v>
      </c>
      <c r="AX28" s="117">
        <f t="shared" si="42"/>
        <v>-0.11163239540233616</v>
      </c>
      <c r="AY28" s="40">
        <f t="shared" si="32"/>
        <v>-0.55795795723379804</v>
      </c>
      <c r="AZ28" s="23">
        <f t="shared" si="33"/>
        <v>0</v>
      </c>
      <c r="BA28" s="1">
        <f t="shared" si="34"/>
        <v>0</v>
      </c>
      <c r="BB28" s="1">
        <f t="shared" si="35"/>
        <v>0</v>
      </c>
      <c r="BC28" s="1">
        <f t="shared" si="36"/>
        <v>-6.1462278815605735</v>
      </c>
      <c r="BD28" s="156">
        <f t="shared" si="37"/>
        <v>-0.22326479080467232</v>
      </c>
      <c r="BE28" s="134">
        <f t="shared" si="14"/>
        <v>6.3654675464264921E-8</v>
      </c>
      <c r="BF28" s="1">
        <f t="shared" si="43"/>
        <v>0.54146781814406375</v>
      </c>
    </row>
    <row r="29" spans="2:58" x14ac:dyDescent="0.25">
      <c r="B29" s="249" t="s">
        <v>29</v>
      </c>
      <c r="C29" s="250"/>
      <c r="D29" s="22">
        <f>1/3</f>
        <v>0.33333333333333331</v>
      </c>
      <c r="G29" s="17"/>
      <c r="I29" s="41"/>
      <c r="J29" s="42"/>
      <c r="K29" s="42"/>
      <c r="L29" s="42"/>
      <c r="M29" s="42"/>
      <c r="N29" s="42"/>
      <c r="O29" s="42"/>
      <c r="P29" s="42"/>
      <c r="Q29" s="42"/>
      <c r="R29" s="43"/>
      <c r="S29" s="32"/>
      <c r="T29" s="33"/>
      <c r="U29" s="33"/>
      <c r="V29" s="33"/>
      <c r="W29" s="33"/>
      <c r="X29" s="33"/>
      <c r="Y29" s="33"/>
      <c r="Z29" s="33"/>
      <c r="AA29" s="33"/>
      <c r="AB29" s="34"/>
      <c r="AC29" s="38"/>
      <c r="AD29" s="39"/>
      <c r="AE29" s="40"/>
      <c r="AF29" s="23"/>
      <c r="AG29" s="23"/>
      <c r="AH29" s="23"/>
      <c r="AI29" s="23"/>
      <c r="AJ29" s="23"/>
      <c r="AK29" s="117"/>
      <c r="AL29" s="39"/>
      <c r="AM29" s="39"/>
      <c r="AN29" s="39"/>
      <c r="AO29" s="39"/>
      <c r="AP29" s="39"/>
      <c r="AQ29" s="39"/>
      <c r="AR29" s="117"/>
      <c r="AS29" s="40"/>
      <c r="AT29" s="23"/>
      <c r="AU29" s="23"/>
      <c r="AV29" s="23"/>
      <c r="AW29" s="23"/>
      <c r="AX29" s="117"/>
      <c r="AY29" s="40"/>
      <c r="AZ29" s="23"/>
      <c r="BA29" s="1"/>
      <c r="BB29" s="1"/>
      <c r="BC29" s="1"/>
      <c r="BD29" s="156"/>
      <c r="BE29" s="134"/>
      <c r="BF29" s="1"/>
    </row>
    <row r="30" spans="2:58" x14ac:dyDescent="0.25">
      <c r="B30" s="249" t="s">
        <v>30</v>
      </c>
      <c r="C30" s="250"/>
      <c r="D30" s="22">
        <f>2/3</f>
        <v>0.66666666666666663</v>
      </c>
      <c r="G30" s="17"/>
      <c r="H30" s="17"/>
      <c r="I30" s="41"/>
      <c r="J30" s="42"/>
      <c r="K30" s="42"/>
      <c r="L30" s="42"/>
      <c r="M30" s="42"/>
      <c r="N30" s="42"/>
      <c r="O30" s="42"/>
      <c r="P30" s="42"/>
      <c r="Q30" s="42"/>
      <c r="R30" s="43"/>
      <c r="S30" s="32"/>
      <c r="T30" s="33"/>
      <c r="U30" s="33"/>
      <c r="V30" s="33"/>
      <c r="W30" s="33"/>
      <c r="X30" s="33"/>
      <c r="Y30" s="33"/>
      <c r="Z30" s="33"/>
      <c r="AA30" s="33"/>
      <c r="AB30" s="34"/>
      <c r="AC30" s="38"/>
      <c r="AD30" s="39"/>
      <c r="AE30" s="40"/>
      <c r="AF30" s="23"/>
      <c r="AG30" s="23"/>
      <c r="AH30" s="23"/>
      <c r="AI30" s="23"/>
      <c r="AJ30" s="23"/>
      <c r="AK30" s="117"/>
      <c r="AL30" s="39"/>
      <c r="AM30" s="39"/>
      <c r="AN30" s="39"/>
      <c r="AO30" s="39"/>
      <c r="AP30" s="39"/>
      <c r="AQ30" s="39"/>
      <c r="AR30" s="14"/>
      <c r="AS30" s="40"/>
      <c r="AT30" s="23"/>
      <c r="AU30" s="23"/>
      <c r="AV30" s="23"/>
      <c r="AW30" s="23"/>
      <c r="AX30" s="117"/>
      <c r="AY30" s="40"/>
      <c r="AZ30" s="23"/>
      <c r="BA30" s="1"/>
      <c r="BB30" s="1"/>
      <c r="BC30" s="1"/>
      <c r="BD30" s="156"/>
      <c r="BE30" s="134"/>
      <c r="BF30" s="1"/>
    </row>
    <row r="31" spans="2:58" x14ac:dyDescent="0.25">
      <c r="B31" s="249" t="s">
        <v>27</v>
      </c>
      <c r="C31" s="250"/>
      <c r="D31" s="26">
        <f>D28*D29</f>
        <v>2.7226654921305548E-6</v>
      </c>
      <c r="G31" s="17"/>
      <c r="H31" s="17"/>
      <c r="I31" s="41"/>
      <c r="J31" s="42"/>
      <c r="K31" s="42"/>
      <c r="L31" s="42"/>
      <c r="M31" s="42"/>
      <c r="N31" s="42"/>
      <c r="O31" s="42"/>
      <c r="P31" s="42"/>
      <c r="Q31" s="42"/>
      <c r="R31" s="43"/>
      <c r="S31" s="32"/>
      <c r="T31" s="33"/>
      <c r="U31" s="33"/>
      <c r="V31" s="33"/>
      <c r="W31" s="33"/>
      <c r="X31" s="33"/>
      <c r="Y31" s="33"/>
      <c r="Z31" s="33"/>
      <c r="AA31" s="33"/>
      <c r="AB31" s="34"/>
      <c r="AC31" s="38"/>
      <c r="AD31" s="39"/>
      <c r="AE31" s="40"/>
      <c r="AF31" s="23"/>
      <c r="AG31" s="23"/>
      <c r="AH31" s="23"/>
      <c r="AI31" s="23"/>
      <c r="AJ31" s="23"/>
      <c r="AK31" s="117"/>
      <c r="AL31" s="39"/>
      <c r="AM31" s="39"/>
      <c r="AN31" s="39"/>
      <c r="AO31" s="39"/>
      <c r="AP31" s="39"/>
      <c r="AQ31" s="39"/>
      <c r="AR31" s="14"/>
      <c r="AS31" s="40"/>
      <c r="AT31" s="23"/>
      <c r="AU31" s="23"/>
      <c r="AV31" s="23"/>
      <c r="AW31" s="23"/>
      <c r="AX31" s="117"/>
      <c r="AY31" s="40"/>
      <c r="AZ31" s="23"/>
      <c r="BA31" s="1"/>
      <c r="BB31" s="1"/>
      <c r="BC31" s="1"/>
      <c r="BD31" s="156"/>
      <c r="BE31" s="134"/>
      <c r="BF31" s="1"/>
    </row>
    <row r="32" spans="2:58" ht="15.75" thickBot="1" x14ac:dyDescent="0.3">
      <c r="B32" s="251" t="s">
        <v>28</v>
      </c>
      <c r="C32" s="252"/>
      <c r="D32" s="27">
        <f>D28*D30</f>
        <v>5.4453309842611097E-6</v>
      </c>
      <c r="G32" s="18"/>
      <c r="H32" s="18"/>
      <c r="I32" s="44"/>
      <c r="J32" s="45"/>
      <c r="K32" s="45"/>
      <c r="L32" s="45"/>
      <c r="M32" s="45"/>
      <c r="N32" s="45"/>
      <c r="O32" s="45"/>
      <c r="P32" s="45"/>
      <c r="Q32" s="45"/>
      <c r="R32" s="46"/>
      <c r="S32" s="35"/>
      <c r="T32" s="36"/>
      <c r="U32" s="36"/>
      <c r="V32" s="36"/>
      <c r="W32" s="36"/>
      <c r="X32" s="36"/>
      <c r="Y32" s="36"/>
      <c r="Z32" s="36"/>
      <c r="AA32" s="36"/>
      <c r="AB32" s="37"/>
      <c r="AC32" s="38"/>
      <c r="AD32" s="107"/>
      <c r="AE32" s="121"/>
      <c r="AF32" s="118"/>
      <c r="AG32" s="118"/>
      <c r="AH32" s="118"/>
      <c r="AI32" s="118"/>
      <c r="AJ32" s="118"/>
      <c r="AK32" s="119"/>
      <c r="AL32" s="107"/>
      <c r="AM32" s="107"/>
      <c r="AN32" s="107"/>
      <c r="AO32" s="107"/>
      <c r="AP32" s="107"/>
      <c r="AQ32" s="107"/>
      <c r="AR32" s="15"/>
      <c r="AS32" s="121"/>
      <c r="AT32" s="118"/>
      <c r="AU32" s="118"/>
      <c r="AV32" s="118"/>
      <c r="AW32" s="118"/>
      <c r="AX32" s="119"/>
      <c r="AY32" s="121"/>
      <c r="AZ32" s="118"/>
      <c r="BA32" s="179"/>
      <c r="BB32" s="179"/>
      <c r="BC32" s="179"/>
      <c r="BD32" s="180"/>
      <c r="BE32" s="134"/>
      <c r="BF32" s="1"/>
    </row>
    <row r="33" spans="2:58" x14ac:dyDescent="0.25">
      <c r="AC33" s="105" t="s">
        <v>54</v>
      </c>
    </row>
    <row r="34" spans="2:58" ht="15.75" thickBot="1" x14ac:dyDescent="0.3">
      <c r="B34" s="28">
        <f>D28*0.24</f>
        <v>1.9603191543339994E-6</v>
      </c>
      <c r="C34" s="1">
        <v>1028</v>
      </c>
      <c r="AC34" s="106">
        <f>AVERAGE(AC12:AC28)</f>
        <v>2.4438826845460757</v>
      </c>
      <c r="BF34" s="1">
        <f>AVERAGE(BF9:BF12)</f>
        <v>1.6002805694213782</v>
      </c>
    </row>
    <row r="35" spans="2:58" ht="15.75" thickBot="1" x14ac:dyDescent="0.3">
      <c r="B35" s="28">
        <f>B34/C37</f>
        <v>1.9137512082661891E-9</v>
      </c>
      <c r="C35">
        <v>1009</v>
      </c>
      <c r="BF35" s="1">
        <f>AVERAGE(BF13:BF16)</f>
        <v>0.76179186800340437</v>
      </c>
    </row>
    <row r="36" spans="2:58" ht="15.75" thickBot="1" x14ac:dyDescent="0.3">
      <c r="C36">
        <v>1036</v>
      </c>
      <c r="F36" s="265" t="s">
        <v>68</v>
      </c>
      <c r="G36" s="255" t="s">
        <v>84</v>
      </c>
      <c r="H36" s="256"/>
      <c r="I36" s="256"/>
      <c r="J36" s="256"/>
      <c r="K36" s="256"/>
      <c r="L36" s="257"/>
      <c r="M36" s="268" t="s">
        <v>35</v>
      </c>
      <c r="N36" s="258" t="s">
        <v>87</v>
      </c>
      <c r="O36" s="265" t="s">
        <v>86</v>
      </c>
      <c r="P36" s="258" t="s">
        <v>38</v>
      </c>
      <c r="Q36" s="265" t="s">
        <v>53</v>
      </c>
      <c r="R36" s="265" t="s">
        <v>69</v>
      </c>
      <c r="BF36" s="1">
        <f>AVERAGE(BF18:BF21)</f>
        <v>0.68493458315519762</v>
      </c>
    </row>
    <row r="37" spans="2:58" ht="15.75" thickBot="1" x14ac:dyDescent="0.3">
      <c r="C37" s="1">
        <f>AVERAGE(C34:C36)</f>
        <v>1024.3333333333333</v>
      </c>
      <c r="F37" s="266"/>
      <c r="G37" s="131" t="s">
        <v>40</v>
      </c>
      <c r="H37" s="132" t="s">
        <v>41</v>
      </c>
      <c r="I37" s="132" t="s">
        <v>42</v>
      </c>
      <c r="J37" s="132" t="s">
        <v>10</v>
      </c>
      <c r="K37" s="132" t="s">
        <v>37</v>
      </c>
      <c r="L37" s="163" t="s">
        <v>11</v>
      </c>
      <c r="M37" s="269"/>
      <c r="N37" s="259"/>
      <c r="O37" s="266"/>
      <c r="P37" s="259"/>
      <c r="Q37" s="266"/>
      <c r="R37" s="266"/>
      <c r="BF37" s="1">
        <f>AVERAGE(BF22:BF25)</f>
        <v>0.60496896622284624</v>
      </c>
    </row>
    <row r="38" spans="2:58" x14ac:dyDescent="0.25">
      <c r="F38" s="152">
        <v>1</v>
      </c>
      <c r="G38" s="160">
        <f>AVERAGE(AE10:AE12)</f>
        <v>52.341799743149153</v>
      </c>
      <c r="H38" s="165">
        <f>AVERAGE(AF10:AF12)</f>
        <v>0</v>
      </c>
      <c r="I38" s="165">
        <f>AVERAGE(AG10:AG12)</f>
        <v>0</v>
      </c>
      <c r="J38" s="165">
        <f>AVERAGE(AH10:AH12)</f>
        <v>0</v>
      </c>
      <c r="K38" s="165">
        <f>AVERAGE(AJ10:AJ12)</f>
        <v>7.0983701667084302</v>
      </c>
      <c r="L38" s="166">
        <f>AVERAGE(AK10:AK12)</f>
        <v>6.4962276122345344</v>
      </c>
      <c r="M38" s="173">
        <f>AVERAGE(AC9:AC10:AC12)</f>
        <v>7.0205413336422211</v>
      </c>
      <c r="N38" s="170">
        <f>AVERAGE(AI8:AI12)</f>
        <v>29.592347899581153</v>
      </c>
      <c r="O38" s="173">
        <f>AVERAGE(AL9:AL12)</f>
        <v>96.08277927855309</v>
      </c>
      <c r="P38" s="173">
        <f>AVERAGE(AQ10:AQ12)</f>
        <v>97.277777478242498</v>
      </c>
      <c r="Q38" s="199">
        <f>AVERAGE(AR10:AR12)</f>
        <v>5.7682695828414623</v>
      </c>
      <c r="R38" s="176">
        <f>AVERAGE(AY10:AY12)</f>
        <v>4.7997504622928879</v>
      </c>
      <c r="BF38" s="1">
        <f>AVERAGE(BF26:BF28)</f>
        <v>0.55500481404842039</v>
      </c>
    </row>
    <row r="39" spans="2:58" x14ac:dyDescent="0.25">
      <c r="B39" s="5"/>
      <c r="C39" s="3"/>
      <c r="D39" s="198"/>
      <c r="F39" s="148">
        <v>2</v>
      </c>
      <c r="G39" s="161">
        <f>AVERAGE(AE13:AE16)</f>
        <v>60.312080797159908</v>
      </c>
      <c r="H39" s="164">
        <f>AVERAGE(AF13:AF16)</f>
        <v>0</v>
      </c>
      <c r="I39" s="164">
        <f>AVERAGE(AG13:AG16)</f>
        <v>0</v>
      </c>
      <c r="J39" s="164">
        <f>AVERAGE(AH13:AH16)</f>
        <v>0</v>
      </c>
      <c r="K39" s="164">
        <f>AVERAGE(AJ13:AJ16)</f>
        <v>11.158061628743571</v>
      </c>
      <c r="L39" s="167">
        <f>AVERAGE(AK13:AK16)</f>
        <v>5.2271547921698742</v>
      </c>
      <c r="M39" s="174">
        <f>AVERAGE(AC13,AC16)</f>
        <v>6.9771033630642174</v>
      </c>
      <c r="N39" s="171">
        <f>AVERAGE(AI13:AI16)</f>
        <v>23.302702781926648</v>
      </c>
      <c r="O39" s="174">
        <f>AVERAGE(AL13:AL16)</f>
        <v>94.203310440346826</v>
      </c>
      <c r="P39" s="174">
        <f>AVERAGE(AQ13:AQ16)</f>
        <v>99.364598309232179</v>
      </c>
      <c r="Q39" s="200">
        <f>AVERAGE(AR13:AR16)</f>
        <v>2.5048938782014094</v>
      </c>
      <c r="R39" s="177">
        <f>AVERAGE(AY13:AY16)</f>
        <v>2.0062831810334218</v>
      </c>
    </row>
    <row r="40" spans="2:58" x14ac:dyDescent="0.25">
      <c r="F40" s="148">
        <v>3</v>
      </c>
      <c r="G40" s="161">
        <f t="shared" ref="G40:J40" si="44">AVERAGE(AE18:AE21)</f>
        <v>60.845515603525051</v>
      </c>
      <c r="H40" s="164">
        <f t="shared" si="44"/>
        <v>0</v>
      </c>
      <c r="I40" s="164">
        <f t="shared" si="44"/>
        <v>0</v>
      </c>
      <c r="J40" s="164">
        <f t="shared" si="44"/>
        <v>0</v>
      </c>
      <c r="K40" s="164">
        <f>AVERAGE(AJ18:AJ21)</f>
        <v>12.996505826639204</v>
      </c>
      <c r="L40" s="167">
        <f>AVERAGE(AK18:AK21)</f>
        <v>5.7752101747943456</v>
      </c>
      <c r="M40" s="174">
        <f>AVERAGE(AC18,AC21)</f>
        <v>5.5465461986949274</v>
      </c>
      <c r="N40" s="171">
        <f>AVERAGE(AI18:AI21)</f>
        <v>20.382768395041396</v>
      </c>
      <c r="O40" s="174">
        <f>AVERAGE(AL18:AL21)</f>
        <v>93.355288663452313</v>
      </c>
      <c r="P40" s="174">
        <f>AVERAGE(AQ18:AQ21)</f>
        <v>99.641932574941308</v>
      </c>
      <c r="Q40" s="200">
        <f>AVERAGE(AR18:AR21)</f>
        <v>2.2626410728723743</v>
      </c>
      <c r="R40" s="177">
        <f>AVERAGE(AY18:AY21)</f>
        <v>1.8776448156480841</v>
      </c>
    </row>
    <row r="41" spans="2:58" x14ac:dyDescent="0.25">
      <c r="F41" s="148">
        <v>4</v>
      </c>
      <c r="G41" s="161">
        <f t="shared" ref="G41:J41" si="45">AVERAGE(AE22:AE25)</f>
        <v>60.268829749257158</v>
      </c>
      <c r="H41" s="164">
        <f t="shared" si="45"/>
        <v>0</v>
      </c>
      <c r="I41" s="164">
        <f t="shared" si="45"/>
        <v>0</v>
      </c>
      <c r="J41" s="164">
        <f t="shared" si="45"/>
        <v>0</v>
      </c>
      <c r="K41" s="164">
        <f>AVERAGE(AJ22:AJ25)</f>
        <v>14.530923857572592</v>
      </c>
      <c r="L41" s="167">
        <f>AVERAGE(AK22:AK25)</f>
        <v>6.4298623006194671</v>
      </c>
      <c r="M41" s="174">
        <f>AVERAGE(AC22:AC25)</f>
        <v>2.8842812463801684</v>
      </c>
      <c r="N41" s="171">
        <f>AVERAGE(AI22:AI25)</f>
        <v>18.770384092550778</v>
      </c>
      <c r="O41" s="174">
        <f>AVERAGE(AL22:AL25)</f>
        <v>92.560938295820577</v>
      </c>
      <c r="P41" s="174">
        <f>AVERAGE(AQ22:AQ25)</f>
        <v>98.919643006373448</v>
      </c>
      <c r="Q41" s="200">
        <f>AVERAGE(AR22:AR25)</f>
        <v>2.6701163837519588</v>
      </c>
      <c r="R41" s="177">
        <f>AVERAGE(AY22:AY25)</f>
        <v>2.303348177825149</v>
      </c>
    </row>
    <row r="42" spans="2:58" ht="15.75" thickBot="1" x14ac:dyDescent="0.3">
      <c r="F42" s="149">
        <v>5</v>
      </c>
      <c r="G42" s="162">
        <f t="shared" ref="G42:J42" si="46">AVERAGE(AE26:AE28)</f>
        <v>60.879624456884414</v>
      </c>
      <c r="H42" s="168">
        <f t="shared" si="46"/>
        <v>0</v>
      </c>
      <c r="I42" s="168">
        <f t="shared" si="46"/>
        <v>0</v>
      </c>
      <c r="J42" s="168">
        <f t="shared" si="46"/>
        <v>0</v>
      </c>
      <c r="K42" s="168">
        <f>AVERAGE(AJ26:AJ28)</f>
        <v>14.674633095970689</v>
      </c>
      <c r="L42" s="169">
        <f>AVERAGE(AK26:AK28)</f>
        <v>6.5795885137447883</v>
      </c>
      <c r="M42" s="175">
        <f>AVERAGE(AC26:AC28)</f>
        <v>0.1608813725111651</v>
      </c>
      <c r="N42" s="172">
        <f>AVERAGE(AI26:AI29)</f>
        <v>17.86615393340011</v>
      </c>
      <c r="O42" s="175">
        <f>AVERAGE(AL26:AL28)</f>
        <v>92.556835422513132</v>
      </c>
      <c r="P42" s="175">
        <f>AVERAGE(AQ26:AQ28)</f>
        <v>100.7721632691327</v>
      </c>
      <c r="Q42" s="201">
        <f>AVERAGE(AR26:AR29)</f>
        <v>0.14589628718786243</v>
      </c>
      <c r="R42" s="178">
        <f>AVERAGE(AY26:AY27)</f>
        <v>0.46886304950432345</v>
      </c>
    </row>
    <row r="44" spans="2:58" x14ac:dyDescent="0.25">
      <c r="K44" s="207">
        <v>15</v>
      </c>
      <c r="L44" s="207">
        <v>100</v>
      </c>
      <c r="M44" s="207">
        <v>125</v>
      </c>
    </row>
    <row r="45" spans="2:58" x14ac:dyDescent="0.25">
      <c r="K45" s="207">
        <v>13</v>
      </c>
      <c r="L45" s="207">
        <v>51</v>
      </c>
      <c r="M45" s="207">
        <v>41</v>
      </c>
    </row>
    <row r="46" spans="2:58" x14ac:dyDescent="0.25">
      <c r="K46" s="207">
        <v>10</v>
      </c>
      <c r="L46" s="207">
        <v>26</v>
      </c>
      <c r="M46" s="207">
        <v>13</v>
      </c>
    </row>
    <row r="47" spans="2:58" x14ac:dyDescent="0.25">
      <c r="K47" s="42">
        <v>12</v>
      </c>
      <c r="L47" s="42">
        <v>32</v>
      </c>
      <c r="M47" s="42">
        <v>16</v>
      </c>
    </row>
    <row r="48" spans="2:58" x14ac:dyDescent="0.25">
      <c r="K48" s="42">
        <v>11</v>
      </c>
      <c r="L48" s="42">
        <v>29</v>
      </c>
      <c r="M48" s="42">
        <v>15</v>
      </c>
    </row>
    <row r="49" spans="11:13" x14ac:dyDescent="0.25">
      <c r="K49" s="42">
        <v>11</v>
      </c>
      <c r="L49" s="42">
        <v>25</v>
      </c>
      <c r="M49" s="42">
        <v>13</v>
      </c>
    </row>
    <row r="50" spans="11:13" x14ac:dyDescent="0.25">
      <c r="K50" s="42">
        <v>12</v>
      </c>
      <c r="L50" s="42">
        <v>36</v>
      </c>
      <c r="M50" s="42">
        <v>19</v>
      </c>
    </row>
    <row r="51" spans="11:13" x14ac:dyDescent="0.25">
      <c r="K51" s="42">
        <v>12</v>
      </c>
      <c r="L51" s="42">
        <v>35</v>
      </c>
      <c r="M51" s="42">
        <v>18</v>
      </c>
    </row>
    <row r="52" spans="11:13" x14ac:dyDescent="0.25">
      <c r="K52" s="42">
        <v>14</v>
      </c>
      <c r="L52" s="42">
        <v>34</v>
      </c>
      <c r="M52" s="42">
        <v>18</v>
      </c>
    </row>
    <row r="53" spans="11:13" x14ac:dyDescent="0.25">
      <c r="K53" s="42">
        <v>14</v>
      </c>
      <c r="L53" s="42">
        <v>36</v>
      </c>
      <c r="M53" s="42">
        <v>19</v>
      </c>
    </row>
    <row r="54" spans="11:13" x14ac:dyDescent="0.25">
      <c r="K54" s="42">
        <v>10</v>
      </c>
      <c r="L54" s="42">
        <v>27</v>
      </c>
      <c r="M54" s="42">
        <v>14</v>
      </c>
    </row>
    <row r="55" spans="11:13" x14ac:dyDescent="0.25">
      <c r="K55" s="42">
        <v>11</v>
      </c>
      <c r="L55" s="42">
        <v>34</v>
      </c>
      <c r="M55" s="42">
        <v>18</v>
      </c>
    </row>
    <row r="56" spans="11:13" x14ac:dyDescent="0.25">
      <c r="K56" s="42">
        <v>15</v>
      </c>
      <c r="L56" s="42">
        <v>34</v>
      </c>
      <c r="M56" s="42">
        <v>18</v>
      </c>
    </row>
    <row r="57" spans="11:13" x14ac:dyDescent="0.25">
      <c r="K57" s="42">
        <v>9</v>
      </c>
      <c r="L57" s="42">
        <v>32</v>
      </c>
      <c r="M57" s="42">
        <v>17</v>
      </c>
    </row>
    <row r="58" spans="11:13" x14ac:dyDescent="0.25">
      <c r="K58" s="42">
        <v>7</v>
      </c>
      <c r="L58" s="42">
        <v>31</v>
      </c>
      <c r="M58" s="42">
        <v>16</v>
      </c>
    </row>
    <row r="59" spans="11:13" x14ac:dyDescent="0.25">
      <c r="K59" s="42">
        <v>8</v>
      </c>
      <c r="L59" s="42">
        <v>31</v>
      </c>
      <c r="M59" s="42">
        <v>17</v>
      </c>
    </row>
    <row r="60" spans="11:13" x14ac:dyDescent="0.25">
      <c r="K60" s="42">
        <v>11</v>
      </c>
      <c r="L60" s="42">
        <v>31</v>
      </c>
      <c r="M60" s="42">
        <v>16</v>
      </c>
    </row>
    <row r="61" spans="11:13" x14ac:dyDescent="0.25">
      <c r="K61" s="42">
        <v>11</v>
      </c>
      <c r="L61" s="42">
        <v>29</v>
      </c>
      <c r="M61" s="42">
        <v>16</v>
      </c>
    </row>
    <row r="62" spans="11:13" x14ac:dyDescent="0.25">
      <c r="K62" s="42">
        <v>11</v>
      </c>
      <c r="L62" s="42">
        <v>30</v>
      </c>
      <c r="M62" s="42">
        <v>16</v>
      </c>
    </row>
    <row r="63" spans="11:13" x14ac:dyDescent="0.25">
      <c r="K63" s="42">
        <v>11</v>
      </c>
      <c r="L63" s="42">
        <v>30</v>
      </c>
      <c r="M63" s="42">
        <v>16</v>
      </c>
    </row>
    <row r="64" spans="11:13" x14ac:dyDescent="0.25">
      <c r="K64" s="42">
        <v>11</v>
      </c>
      <c r="L64" s="42">
        <v>30</v>
      </c>
      <c r="M64" s="42">
        <v>16</v>
      </c>
    </row>
  </sheetData>
  <mergeCells count="33">
    <mergeCell ref="P36:P37"/>
    <mergeCell ref="Q36:Q37"/>
    <mergeCell ref="R36:R37"/>
    <mergeCell ref="BF3:BF4"/>
    <mergeCell ref="BE3:BE4"/>
    <mergeCell ref="AE3:AK3"/>
    <mergeCell ref="AL3:AL4"/>
    <mergeCell ref="AQ3:AQ4"/>
    <mergeCell ref="AR3:AR4"/>
    <mergeCell ref="AS3:AX3"/>
    <mergeCell ref="AY3:BD3"/>
    <mergeCell ref="AD3:AD4"/>
    <mergeCell ref="AM3:AM4"/>
    <mergeCell ref="AN3:AN4"/>
    <mergeCell ref="AO3:AO4"/>
    <mergeCell ref="AP3:AP4"/>
    <mergeCell ref="O36:O37"/>
    <mergeCell ref="B21:B23"/>
    <mergeCell ref="B24:B26"/>
    <mergeCell ref="B28:C28"/>
    <mergeCell ref="B29:C29"/>
    <mergeCell ref="B30:C30"/>
    <mergeCell ref="B31:C31"/>
    <mergeCell ref="B32:C32"/>
    <mergeCell ref="F36:F37"/>
    <mergeCell ref="G36:L36"/>
    <mergeCell ref="M36:M37"/>
    <mergeCell ref="N36:N37"/>
    <mergeCell ref="G3:G4"/>
    <mergeCell ref="H3:H4"/>
    <mergeCell ref="I3:R3"/>
    <mergeCell ref="S3:AB3"/>
    <mergeCell ref="AC3:AC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7BA34-A184-4456-BA6E-92D6DABD7327}">
  <dimension ref="B2:BF65"/>
  <sheetViews>
    <sheetView topLeftCell="AB1" zoomScale="80" zoomScaleNormal="80" workbookViewId="0">
      <selection activeCell="AP9" sqref="AP9"/>
    </sheetView>
  </sheetViews>
  <sheetFormatPr defaultRowHeight="15" x14ac:dyDescent="0.25"/>
  <cols>
    <col min="2" max="2" width="18.5703125" bestFit="1" customWidth="1"/>
    <col min="3" max="3" width="12.7109375" customWidth="1"/>
    <col min="4" max="4" width="13.5703125" customWidth="1"/>
    <col min="7" max="7" width="10.42578125" style="3" customWidth="1"/>
    <col min="8" max="8" width="12.5703125" style="3" customWidth="1"/>
    <col min="9" max="9" width="13.28515625" style="2" bestFit="1" customWidth="1"/>
    <col min="10" max="10" width="13.42578125" style="2" bestFit="1" customWidth="1"/>
    <col min="11" max="11" width="10.7109375" style="2" bestFit="1" customWidth="1"/>
    <col min="12" max="12" width="10.85546875" style="2" bestFit="1" customWidth="1"/>
    <col min="13" max="13" width="13.7109375" style="2" customWidth="1"/>
    <col min="14" max="14" width="11" style="2" bestFit="1" customWidth="1"/>
    <col min="15" max="15" width="11" style="2" customWidth="1"/>
    <col min="16" max="16" width="10.28515625" style="2" bestFit="1" customWidth="1"/>
    <col min="17" max="17" width="12.28515625" style="2" customWidth="1"/>
    <col min="18" max="18" width="16.5703125" style="2" customWidth="1"/>
    <col min="19" max="19" width="12.28515625" customWidth="1"/>
    <col min="20" max="23" width="11.5703125" bestFit="1" customWidth="1"/>
    <col min="24" max="25" width="11.85546875" customWidth="1"/>
    <col min="26" max="26" width="12.5703125" customWidth="1"/>
    <col min="27" max="27" width="10.42578125" customWidth="1"/>
    <col min="28" max="28" width="11.5703125" bestFit="1" customWidth="1"/>
    <col min="29" max="29" width="14.28515625" customWidth="1"/>
    <col min="30" max="30" width="12.28515625" customWidth="1"/>
    <col min="31" max="31" width="9.5703125" style="3" bestFit="1" customWidth="1"/>
    <col min="32" max="32" width="9.28515625" style="3" bestFit="1" customWidth="1"/>
    <col min="33" max="34" width="9.5703125" style="3" bestFit="1" customWidth="1"/>
    <col min="35" max="35" width="9.5703125" style="3" customWidth="1"/>
    <col min="36" max="36" width="9.5703125" style="3" bestFit="1" customWidth="1"/>
    <col min="37" max="37" width="9.140625" style="3"/>
    <col min="38" max="39" width="10.5703125" style="3" bestFit="1" customWidth="1"/>
    <col min="40" max="40" width="9.42578125" style="3" bestFit="1" customWidth="1"/>
    <col min="41" max="41" width="9.140625" style="3"/>
    <col min="42" max="42" width="11.7109375" style="3" bestFit="1" customWidth="1"/>
    <col min="43" max="43" width="9.5703125" style="3" bestFit="1" customWidth="1"/>
    <col min="44" max="44" width="15.5703125" bestFit="1" customWidth="1"/>
    <col min="57" max="57" width="17.85546875" bestFit="1" customWidth="1"/>
    <col min="58" max="58" width="18.42578125" bestFit="1" customWidth="1"/>
  </cols>
  <sheetData>
    <row r="2" spans="2:58" ht="15.75" thickBot="1" x14ac:dyDescent="0.3">
      <c r="I2" s="2">
        <v>4.7</v>
      </c>
      <c r="J2" s="2">
        <v>4.5</v>
      </c>
      <c r="K2" s="2">
        <v>3.1</v>
      </c>
      <c r="L2" s="2">
        <v>2.9</v>
      </c>
      <c r="M2" s="2">
        <v>2.7</v>
      </c>
      <c r="N2" s="2">
        <v>2.7</v>
      </c>
      <c r="P2" s="2">
        <v>2.2000000000000002</v>
      </c>
      <c r="Q2" s="2">
        <v>6.6</v>
      </c>
      <c r="R2" s="2">
        <v>1.4</v>
      </c>
    </row>
    <row r="3" spans="2:58" ht="15.75" thickBot="1" x14ac:dyDescent="0.3">
      <c r="B3" s="10" t="s">
        <v>0</v>
      </c>
      <c r="C3" s="48">
        <v>44844</v>
      </c>
      <c r="G3" s="253" t="s">
        <v>31</v>
      </c>
      <c r="H3" s="253" t="s">
        <v>34</v>
      </c>
      <c r="I3" s="263" t="s">
        <v>32</v>
      </c>
      <c r="J3" s="263"/>
      <c r="K3" s="263"/>
      <c r="L3" s="263"/>
      <c r="M3" s="263"/>
      <c r="N3" s="263"/>
      <c r="O3" s="263"/>
      <c r="P3" s="263"/>
      <c r="Q3" s="263"/>
      <c r="R3" s="264"/>
      <c r="S3" s="243" t="s">
        <v>61</v>
      </c>
      <c r="T3" s="243"/>
      <c r="U3" s="243"/>
      <c r="V3" s="243"/>
      <c r="W3" s="243"/>
      <c r="X3" s="243"/>
      <c r="Y3" s="243"/>
      <c r="Z3" s="243"/>
      <c r="AA3" s="243"/>
      <c r="AB3" s="244"/>
      <c r="AC3" s="258" t="s">
        <v>35</v>
      </c>
      <c r="AD3" s="258" t="s">
        <v>36</v>
      </c>
      <c r="AE3" s="255" t="s">
        <v>84</v>
      </c>
      <c r="AF3" s="256"/>
      <c r="AG3" s="256"/>
      <c r="AH3" s="256"/>
      <c r="AI3" s="256"/>
      <c r="AJ3" s="256"/>
      <c r="AK3" s="256"/>
      <c r="AL3" s="253" t="s">
        <v>85</v>
      </c>
      <c r="AM3" s="253" t="s">
        <v>88</v>
      </c>
      <c r="AN3" s="253" t="s">
        <v>89</v>
      </c>
      <c r="AO3" s="253" t="s">
        <v>90</v>
      </c>
      <c r="AP3" s="253" t="s">
        <v>99</v>
      </c>
      <c r="AQ3" s="258" t="s">
        <v>38</v>
      </c>
      <c r="AR3" s="253" t="s">
        <v>53</v>
      </c>
      <c r="AS3" s="255" t="s">
        <v>95</v>
      </c>
      <c r="AT3" s="256"/>
      <c r="AU3" s="256"/>
      <c r="AV3" s="256"/>
      <c r="AW3" s="256"/>
      <c r="AX3" s="257"/>
      <c r="AY3" s="255" t="s">
        <v>59</v>
      </c>
      <c r="AZ3" s="256"/>
      <c r="BA3" s="256"/>
      <c r="BB3" s="256"/>
      <c r="BC3" s="256"/>
      <c r="BD3" s="257"/>
      <c r="BE3" s="253" t="s">
        <v>62</v>
      </c>
      <c r="BF3" s="248" t="s">
        <v>63</v>
      </c>
    </row>
    <row r="4" spans="2:58" ht="15.75" thickBot="1" x14ac:dyDescent="0.3">
      <c r="B4" s="11" t="s">
        <v>1</v>
      </c>
      <c r="C4" s="49" t="s">
        <v>81</v>
      </c>
      <c r="G4" s="254"/>
      <c r="H4" s="254"/>
      <c r="I4" s="19" t="s">
        <v>43</v>
      </c>
      <c r="J4" s="20" t="s">
        <v>44</v>
      </c>
      <c r="K4" s="20" t="s">
        <v>45</v>
      </c>
      <c r="L4" s="20" t="s">
        <v>46</v>
      </c>
      <c r="M4" s="20" t="s">
        <v>47</v>
      </c>
      <c r="N4" s="20" t="s">
        <v>48</v>
      </c>
      <c r="O4" s="20" t="s">
        <v>83</v>
      </c>
      <c r="P4" s="20" t="s">
        <v>49</v>
      </c>
      <c r="Q4" s="20" t="s">
        <v>50</v>
      </c>
      <c r="R4" s="31" t="s">
        <v>51</v>
      </c>
      <c r="S4" s="19" t="s">
        <v>18</v>
      </c>
      <c r="T4" s="20" t="s">
        <v>19</v>
      </c>
      <c r="U4" s="20" t="s">
        <v>6</v>
      </c>
      <c r="V4" s="20" t="s">
        <v>7</v>
      </c>
      <c r="W4" s="20" t="s">
        <v>10</v>
      </c>
      <c r="X4" s="20" t="s">
        <v>8</v>
      </c>
      <c r="Y4" s="20" t="s">
        <v>79</v>
      </c>
      <c r="Z4" s="20" t="s">
        <v>9</v>
      </c>
      <c r="AA4" s="20" t="s">
        <v>12</v>
      </c>
      <c r="AB4" s="31" t="s">
        <v>11</v>
      </c>
      <c r="AC4" s="267"/>
      <c r="AD4" s="259"/>
      <c r="AE4" s="19" t="s">
        <v>40</v>
      </c>
      <c r="AF4" s="20" t="s">
        <v>41</v>
      </c>
      <c r="AG4" s="20" t="s">
        <v>42</v>
      </c>
      <c r="AH4" s="20" t="s">
        <v>10</v>
      </c>
      <c r="AI4" s="20" t="s">
        <v>79</v>
      </c>
      <c r="AJ4" s="20" t="s">
        <v>37</v>
      </c>
      <c r="AK4" s="20" t="s">
        <v>11</v>
      </c>
      <c r="AL4" s="254"/>
      <c r="AM4" s="254"/>
      <c r="AN4" s="254"/>
      <c r="AO4" s="254"/>
      <c r="AP4" s="254"/>
      <c r="AQ4" s="259"/>
      <c r="AR4" s="254"/>
      <c r="AS4" s="19" t="s">
        <v>40</v>
      </c>
      <c r="AT4" s="20" t="s">
        <v>41</v>
      </c>
      <c r="AU4" s="20" t="s">
        <v>42</v>
      </c>
      <c r="AV4" s="20" t="s">
        <v>10</v>
      </c>
      <c r="AW4" s="20" t="s">
        <v>37</v>
      </c>
      <c r="AX4" s="31" t="s">
        <v>11</v>
      </c>
      <c r="AY4" s="19" t="s">
        <v>40</v>
      </c>
      <c r="AZ4" s="20" t="s">
        <v>41</v>
      </c>
      <c r="BA4" s="20" t="s">
        <v>42</v>
      </c>
      <c r="BB4" s="20" t="s">
        <v>10</v>
      </c>
      <c r="BC4" s="20" t="s">
        <v>37</v>
      </c>
      <c r="BD4" s="31" t="s">
        <v>11</v>
      </c>
      <c r="BE4" s="254"/>
      <c r="BF4" s="248"/>
    </row>
    <row r="5" spans="2:58" x14ac:dyDescent="0.25">
      <c r="B5" s="11" t="s">
        <v>2</v>
      </c>
      <c r="C5" s="102">
        <v>0.20039999999999999</v>
      </c>
      <c r="G5" s="63" t="s">
        <v>33</v>
      </c>
      <c r="H5" s="63"/>
      <c r="I5" s="65">
        <v>25680</v>
      </c>
      <c r="J5" s="85"/>
      <c r="K5" s="88"/>
      <c r="L5" s="65"/>
      <c r="M5" s="88"/>
      <c r="N5" s="65">
        <v>44353</v>
      </c>
      <c r="O5" s="65"/>
      <c r="P5" s="88"/>
      <c r="Q5" s="88"/>
      <c r="R5" s="66"/>
      <c r="S5" s="67">
        <f>I5*$D$9</f>
        <v>3.8385376763905928E-6</v>
      </c>
      <c r="T5" s="68">
        <f>J5*$D$10</f>
        <v>0</v>
      </c>
      <c r="U5" s="68">
        <f>K5*$D$11</f>
        <v>0</v>
      </c>
      <c r="V5" s="68">
        <f>L5*$D$12</f>
        <v>0</v>
      </c>
      <c r="W5" s="68">
        <f>M5*$D$13</f>
        <v>0</v>
      </c>
      <c r="X5" s="68">
        <f>N5*$D$14</f>
        <v>5.6429135112029163E-6</v>
      </c>
      <c r="Y5" s="68"/>
      <c r="Z5" s="68">
        <f>P5*$D$15</f>
        <v>0</v>
      </c>
      <c r="AA5" s="68">
        <f t="shared" ref="AA5:AA17" si="0">Q5*$D$16</f>
        <v>0</v>
      </c>
      <c r="AB5" s="69">
        <f t="shared" ref="AB5:AB17" si="1">R5*$D$19</f>
        <v>0</v>
      </c>
      <c r="AC5" s="70"/>
      <c r="AD5" s="71"/>
      <c r="AE5" s="72"/>
      <c r="AF5" s="73"/>
      <c r="AG5" s="73"/>
      <c r="AH5" s="73"/>
      <c r="AI5" s="73"/>
      <c r="AJ5" s="73"/>
      <c r="AK5" s="202"/>
      <c r="AL5" s="63"/>
      <c r="AM5" s="63"/>
      <c r="AN5" s="63"/>
      <c r="AO5" s="63"/>
      <c r="AP5" s="63"/>
      <c r="AQ5" s="63"/>
      <c r="AR5" s="123"/>
      <c r="AS5" s="52"/>
      <c r="AT5" s="122"/>
      <c r="AU5" s="122"/>
      <c r="AV5" s="122"/>
      <c r="AW5" s="122"/>
      <c r="AX5" s="123"/>
      <c r="AY5" s="124"/>
      <c r="AZ5" s="122"/>
      <c r="BA5" s="122"/>
      <c r="BB5" s="122"/>
      <c r="BC5" s="122"/>
      <c r="BD5" s="123"/>
      <c r="BE5" s="3"/>
    </row>
    <row r="6" spans="2:58" ht="15.75" thickBot="1" x14ac:dyDescent="0.3">
      <c r="B6" s="12" t="s">
        <v>3</v>
      </c>
      <c r="C6" s="47">
        <v>1</v>
      </c>
      <c r="G6" s="53" t="s">
        <v>33</v>
      </c>
      <c r="H6" s="53"/>
      <c r="I6" s="55">
        <v>24811</v>
      </c>
      <c r="J6" s="86"/>
      <c r="K6" s="89"/>
      <c r="L6" s="55"/>
      <c r="M6" s="89"/>
      <c r="N6" s="55">
        <v>44361</v>
      </c>
      <c r="O6" s="55"/>
      <c r="P6" s="89"/>
      <c r="Q6" s="89"/>
      <c r="R6" s="56"/>
      <c r="S6" s="57">
        <f t="shared" ref="S6:S17" si="2">I6*$D$9</f>
        <v>3.7086432355501167E-6</v>
      </c>
      <c r="T6" s="58">
        <f t="shared" ref="T6:W21" si="3">J6*$D$10</f>
        <v>0</v>
      </c>
      <c r="U6" s="58">
        <f t="shared" ref="U6:U7" si="4">K6*$D$11</f>
        <v>0</v>
      </c>
      <c r="V6" s="58">
        <f t="shared" ref="V6:V7" si="5">L6*$D$12</f>
        <v>0</v>
      </c>
      <c r="W6" s="58">
        <f t="shared" ref="W6:W7" si="6">M6*$D$13</f>
        <v>0</v>
      </c>
      <c r="X6" s="58">
        <f t="shared" ref="X6:X17" si="7">N6*$D$14</f>
        <v>5.6439313297966894E-6</v>
      </c>
      <c r="Y6" s="58"/>
      <c r="Z6" s="58">
        <f t="shared" ref="Z6:Z17" si="8">P6*$D$15</f>
        <v>0</v>
      </c>
      <c r="AA6" s="58">
        <f t="shared" si="0"/>
        <v>0</v>
      </c>
      <c r="AB6" s="59">
        <f t="shared" si="1"/>
        <v>0</v>
      </c>
      <c r="AC6" s="51"/>
      <c r="AD6" s="60"/>
      <c r="AE6" s="61"/>
      <c r="AF6" s="62"/>
      <c r="AG6" s="62"/>
      <c r="AH6" s="62"/>
      <c r="AI6" s="62"/>
      <c r="AJ6" s="62"/>
      <c r="AK6" s="203"/>
      <c r="AL6" s="53"/>
      <c r="AM6" s="53"/>
      <c r="AN6" s="53"/>
      <c r="AO6" s="53"/>
      <c r="AP6" s="53"/>
      <c r="AQ6" s="53"/>
      <c r="AR6" s="129"/>
      <c r="AS6" s="83"/>
      <c r="AT6" s="128"/>
      <c r="AU6" s="128"/>
      <c r="AV6" s="128"/>
      <c r="AW6" s="128"/>
      <c r="AX6" s="129"/>
      <c r="AY6" s="130"/>
      <c r="AZ6" s="128"/>
      <c r="BA6" s="128"/>
      <c r="BB6" s="128"/>
      <c r="BC6" s="128"/>
      <c r="BD6" s="129"/>
      <c r="BE6" s="3"/>
    </row>
    <row r="7" spans="2:58" ht="15.75" thickBot="1" x14ac:dyDescent="0.3">
      <c r="B7" s="197" t="s">
        <v>82</v>
      </c>
      <c r="C7" s="3">
        <v>550</v>
      </c>
      <c r="G7" s="74" t="s">
        <v>33</v>
      </c>
      <c r="H7" s="74"/>
      <c r="I7" s="76">
        <v>25927</v>
      </c>
      <c r="J7" s="87"/>
      <c r="K7" s="90"/>
      <c r="L7" s="76"/>
      <c r="M7" s="90"/>
      <c r="N7" s="76">
        <v>46800</v>
      </c>
      <c r="O7" s="76"/>
      <c r="P7" s="90"/>
      <c r="Q7" s="90"/>
      <c r="R7" s="77"/>
      <c r="S7" s="78">
        <f t="shared" si="2"/>
        <v>3.8754581906455955E-6</v>
      </c>
      <c r="T7" s="79">
        <f t="shared" si="3"/>
        <v>0</v>
      </c>
      <c r="U7" s="79">
        <f t="shared" si="4"/>
        <v>0</v>
      </c>
      <c r="V7" s="79">
        <f t="shared" si="5"/>
        <v>0</v>
      </c>
      <c r="W7" s="79">
        <f t="shared" si="6"/>
        <v>0</v>
      </c>
      <c r="X7" s="79">
        <f t="shared" si="7"/>
        <v>5.9542387735732978E-6</v>
      </c>
      <c r="Y7" s="79"/>
      <c r="Z7" s="79">
        <f t="shared" si="8"/>
        <v>0</v>
      </c>
      <c r="AA7" s="79">
        <f t="shared" si="0"/>
        <v>0</v>
      </c>
      <c r="AB7" s="80">
        <f t="shared" si="1"/>
        <v>0</v>
      </c>
      <c r="AC7" s="81"/>
      <c r="AD7" s="82"/>
      <c r="AE7" s="83"/>
      <c r="AF7" s="84"/>
      <c r="AG7" s="84"/>
      <c r="AH7" s="84"/>
      <c r="AI7" s="84"/>
      <c r="AJ7" s="84"/>
      <c r="AK7" s="204"/>
      <c r="AL7" s="74"/>
      <c r="AM7" s="74"/>
      <c r="AN7" s="74"/>
      <c r="AO7" s="74"/>
      <c r="AP7" s="74"/>
      <c r="AQ7" s="74"/>
      <c r="AR7" s="129"/>
      <c r="AS7" s="83"/>
      <c r="AT7" s="128"/>
      <c r="AU7" s="128"/>
      <c r="AV7" s="128"/>
      <c r="AW7" s="128"/>
      <c r="AX7" s="129"/>
      <c r="AY7" s="130"/>
      <c r="AZ7" s="128"/>
      <c r="BA7" s="128"/>
      <c r="BB7" s="128"/>
      <c r="BC7" s="128"/>
      <c r="BD7" s="129"/>
      <c r="BE7" s="3"/>
    </row>
    <row r="8" spans="2:58" ht="15.75" thickBot="1" x14ac:dyDescent="0.3">
      <c r="B8" s="8" t="s">
        <v>4</v>
      </c>
      <c r="C8" s="16" t="s">
        <v>14</v>
      </c>
      <c r="D8" s="9" t="s">
        <v>5</v>
      </c>
      <c r="G8" s="205">
        <v>1</v>
      </c>
      <c r="H8" s="205">
        <v>1</v>
      </c>
      <c r="I8" s="207">
        <v>11506</v>
      </c>
      <c r="J8" s="207">
        <v>872</v>
      </c>
      <c r="N8" s="207">
        <v>574</v>
      </c>
      <c r="O8" s="207">
        <v>427</v>
      </c>
      <c r="P8" s="207">
        <v>190</v>
      </c>
      <c r="Q8" s="207">
        <v>157</v>
      </c>
      <c r="R8" s="208">
        <v>57</v>
      </c>
      <c r="S8" s="209">
        <f t="shared" si="2"/>
        <v>1.7198681660650375E-6</v>
      </c>
      <c r="T8" s="210">
        <f t="shared" si="3"/>
        <v>1.3706157268237342E-7</v>
      </c>
      <c r="U8" s="210">
        <f t="shared" si="3"/>
        <v>0</v>
      </c>
      <c r="V8" s="210">
        <f t="shared" si="3"/>
        <v>0</v>
      </c>
      <c r="W8" s="210">
        <f t="shared" si="3"/>
        <v>0</v>
      </c>
      <c r="X8" s="210">
        <f t="shared" si="7"/>
        <v>7.3028484103228057E-8</v>
      </c>
      <c r="Y8" s="210">
        <f>O8*$D$17</f>
        <v>3.734917136681862E-8</v>
      </c>
      <c r="Z8" s="210">
        <f t="shared" si="8"/>
        <v>2.0658212210990124E-8</v>
      </c>
      <c r="AA8" s="210">
        <f t="shared" si="0"/>
        <v>1.9906154811336874E-8</v>
      </c>
      <c r="AB8" s="211">
        <f t="shared" si="1"/>
        <v>5.5892123453381775E-9</v>
      </c>
      <c r="AC8" s="212">
        <f>((Branco!$O$10-S8)/(Branco!$O$10))*100</f>
        <v>55.573574269276804</v>
      </c>
      <c r="AD8" s="213">
        <f>((Branco!$T$10-X8)/(Branco!$T$10))*100</f>
        <v>98.710186891287179</v>
      </c>
      <c r="AE8" s="214">
        <f>(T8/SUM(T8,U8,V8,Y8,W8,Z8,AB8))*100</f>
        <v>68.306002010726374</v>
      </c>
      <c r="AF8" s="215">
        <f>(U8/SUM(T8,U8,V8,Y8,W8,Z8,AB8))*100</f>
        <v>0</v>
      </c>
      <c r="AG8" s="215">
        <f>(V8/SUM(T8,U8,V8,W8,Z8,AB8,Y8))*100</f>
        <v>0</v>
      </c>
      <c r="AH8" s="215">
        <f>(W8/SUM(T8,U8,V8,W8,Z8,AB8,Y8))*100</f>
        <v>0</v>
      </c>
      <c r="AI8" s="215">
        <f>(Y8/SUM(Z8,T8,U8,V8,W8,Y8,AB8))*100</f>
        <v>18.613332129151654</v>
      </c>
      <c r="AJ8" s="215">
        <f>(Z8/SUM(T8,U8,V8,W8,Z8,AB8,Y8))*100</f>
        <v>10.295226132359803</v>
      </c>
      <c r="AK8" s="216">
        <f>(AB8/SUM(T8,U8,V8,W8,Z8,AB8,Y8))*100</f>
        <v>2.7854397277621774</v>
      </c>
      <c r="AL8" s="213">
        <f>(T8/(T8+U8*2/3+V8*2/3+W8*1/3+Z8*1/3))*100</f>
        <v>95.21626712780899</v>
      </c>
      <c r="AM8" s="213">
        <f>(V8/(T8*3/2+U8+V8+W8*1/2+Z8*1/2))*100</f>
        <v>0</v>
      </c>
      <c r="AN8" s="213">
        <f>(W8/(T8*3/2+U8+V8+W8*1/2+Z8*1/2))*100</f>
        <v>0</v>
      </c>
      <c r="AO8" s="213">
        <f>(Z8/(T8*3+U8*2+V8*2+W8+Z8))*100</f>
        <v>4.7837328721910097</v>
      </c>
      <c r="AP8" s="213">
        <f>AL8*AQ8/100</f>
        <v>31.412971051929986</v>
      </c>
      <c r="AQ8" s="213">
        <f>(((S8*3)+(T8*3)+(2*U8)+(2*V8)+(W8)+(X8)+(Z8))/(((AVERAGE($X$5:$X$7)))+((AVERAGE($S$5:$S$7))*3)))*100</f>
        <v>32.991181023473949</v>
      </c>
      <c r="AR8" s="216">
        <f>(AL8*AC8)/100</f>
        <v>52.915082928705921</v>
      </c>
      <c r="AS8" s="231">
        <f>(AP8/100)*(($AC8/100)*($C$23/60)*1000)/($C$5)</f>
        <v>0.35624413856857268</v>
      </c>
      <c r="AT8" s="215">
        <f t="shared" ref="AT8:AT16" si="9">(AF8/100)*(($AC8/100)*($C$26))/($C$5/1000)</f>
        <v>0</v>
      </c>
      <c r="AU8" s="215">
        <f t="shared" ref="AU8:AU16" si="10">(AG8/100)*(($AC8/100)*($C$26))/($C$5/1000)</f>
        <v>0</v>
      </c>
      <c r="AV8" s="215">
        <f t="shared" ref="AV8:AV16" si="11">(AH8/100)*(($AC8/100)*($C$26))/($C$5/1000)</f>
        <v>0</v>
      </c>
      <c r="AW8" s="215">
        <f t="shared" ref="AW8:AW16" si="12">(AJ8/100)*(($AC8/100)*($C$26))/($C$5/1000)</f>
        <v>14.010571462959435</v>
      </c>
      <c r="AX8" s="216">
        <f t="shared" ref="AX8:AX16" si="13">(AK8/100)*(($AC8/100)*($C$26))/($C$5/1000)</f>
        <v>3.7906503324792027</v>
      </c>
      <c r="AY8" s="40">
        <f>AS8*42.8</f>
        <v>15.247249130734909</v>
      </c>
      <c r="AZ8" s="23">
        <f>AT8*30.07</f>
        <v>0</v>
      </c>
      <c r="BA8" s="1">
        <f>AU8*28.05</f>
        <v>0</v>
      </c>
      <c r="BB8" s="1">
        <f>AV8*16.04</f>
        <v>0</v>
      </c>
      <c r="BC8" s="1">
        <f>AW8*28.01</f>
        <v>392.4361066774938</v>
      </c>
      <c r="BD8" s="156">
        <f>AX8*2</f>
        <v>7.5813006649584054</v>
      </c>
      <c r="BE8" s="134">
        <f>T8+U8*2/3+V8*2/3+W8*3+Z8*3</f>
        <v>1.9903620931534378E-7</v>
      </c>
      <c r="BF8" s="1">
        <f>(BE8/(S8+BE8)*100)</f>
        <v>10.372388112142856</v>
      </c>
    </row>
    <row r="9" spans="2:58" x14ac:dyDescent="0.25">
      <c r="B9" s="4" t="s">
        <v>18</v>
      </c>
      <c r="C9" s="3" t="s">
        <v>15</v>
      </c>
      <c r="D9" s="29">
        <v>1.4947576621458694E-10</v>
      </c>
      <c r="G9" s="205">
        <v>2</v>
      </c>
      <c r="H9" s="205">
        <v>15</v>
      </c>
      <c r="I9" s="207">
        <v>18829</v>
      </c>
      <c r="J9" s="207">
        <v>688</v>
      </c>
      <c r="N9" s="207">
        <v>530</v>
      </c>
      <c r="O9" s="207">
        <v>791</v>
      </c>
      <c r="P9" s="207">
        <v>62</v>
      </c>
      <c r="Q9" s="207">
        <v>26</v>
      </c>
      <c r="R9" s="208">
        <v>664</v>
      </c>
      <c r="S9" s="209">
        <f t="shared" si="2"/>
        <v>2.8144792020544575E-6</v>
      </c>
      <c r="T9" s="210">
        <f t="shared" si="3"/>
        <v>1.0814032340077169E-7</v>
      </c>
      <c r="U9" s="210">
        <f t="shared" si="3"/>
        <v>0</v>
      </c>
      <c r="V9" s="210">
        <f t="shared" si="3"/>
        <v>0</v>
      </c>
      <c r="W9" s="210">
        <f t="shared" si="3"/>
        <v>0</v>
      </c>
      <c r="X9" s="210">
        <f t="shared" si="7"/>
        <v>6.7430481837475385E-8</v>
      </c>
      <c r="Y9" s="210">
        <f t="shared" ref="Y9:Y17" si="14">O9*$D$17</f>
        <v>6.9187809253286945E-8</v>
      </c>
      <c r="Z9" s="210">
        <f t="shared" si="8"/>
        <v>6.741100826744146E-9</v>
      </c>
      <c r="AA9" s="210">
        <f t="shared" si="0"/>
        <v>3.2965606693933676E-9</v>
      </c>
      <c r="AB9" s="211">
        <f t="shared" si="1"/>
        <v>6.5109421005342987E-8</v>
      </c>
      <c r="AC9" s="212">
        <f>((Branco!$O$10-S9)/(Branco!$O$10))*100</f>
        <v>27.298351287694505</v>
      </c>
      <c r="AD9" s="213">
        <f>((Branco!$T$10-X9)/(Branco!$T$10))*100</f>
        <v>98.809057582547396</v>
      </c>
      <c r="AE9" s="214">
        <f t="shared" ref="AE9:AE28" si="15">(T9/SUM(T9,U9,V9,Y9,W9,Z9,AB9))*100</f>
        <v>43.398710705689375</v>
      </c>
      <c r="AF9" s="215">
        <f t="shared" ref="AF9:AF28" si="16">(U9/SUM(T9,U9,V9,Y9,W9,Z9,AB9))*100</f>
        <v>0</v>
      </c>
      <c r="AG9" s="215">
        <f t="shared" ref="AG9:AG28" si="17">(V9/SUM(T9,U9,V9,W9,Z9,AB9,Y9))*100</f>
        <v>0</v>
      </c>
      <c r="AH9" s="215">
        <f t="shared" ref="AH9:AH28" si="18">(W9/SUM(T9,U9,V9,W9,Z9,AB9,Y9))*100</f>
        <v>0</v>
      </c>
      <c r="AI9" s="215">
        <f t="shared" ref="AI9:AI28" si="19">(Y9/SUM(Z9,T9,U9,V9,W9,Y9,AB9))*100</f>
        <v>27.766346758700294</v>
      </c>
      <c r="AJ9" s="215">
        <f t="shared" ref="AJ9:AJ28" si="20">(Z9/SUM(T9,U9,V9,W9,Z9,AB9,Y9))*100</f>
        <v>2.7053283679718034</v>
      </c>
      <c r="AK9" s="216">
        <f t="shared" ref="AK9:AK28" si="21">(AB9/SUM(T9,U9,V9,W9,Z9,AB9,Y9))*100</f>
        <v>26.129614167638522</v>
      </c>
      <c r="AL9" s="213">
        <f t="shared" ref="AL9:AL28" si="22">(T9/(T9+U9*2/3+V9*2/3+W9*1/3+Z9*1/3))*100</f>
        <v>97.964410354785883</v>
      </c>
      <c r="AM9" s="213">
        <f t="shared" ref="AM9:AM28" si="23">(V9/(T9*3/2+U9+V9+W9*1/2+Z9*1/2))*100</f>
        <v>0</v>
      </c>
      <c r="AN9" s="213">
        <f t="shared" ref="AN9:AN28" si="24">(W9/(T9*3/2+U9+V9+W9*1/2+Z9*1/2))*100</f>
        <v>0</v>
      </c>
      <c r="AO9" s="213">
        <f t="shared" ref="AO9:AO28" si="25">(Z9/(T9*3+U9*2+V9*2+W9+Z9))*100</f>
        <v>2.0355896452141162</v>
      </c>
      <c r="AP9" s="213">
        <f t="shared" ref="AP9:AP27" si="26">AL9*AQ9/100</f>
        <v>50.44968386251815</v>
      </c>
      <c r="AQ9" s="213">
        <f t="shared" ref="AQ9:AQ28" si="27">(((S9*3)+(T9*3)+(2*U9)+(2*V9)+(W9)+(X9)+(Z9))/(((AVERAGE($X$5:$X$7)))+((AVERAGE($S$5:$S$7))*3)))*100</f>
        <v>51.497971232420646</v>
      </c>
      <c r="AR9" s="216">
        <f t="shared" ref="AR9:AR28" si="28">(AL9*AC9)/100</f>
        <v>26.742668875568018</v>
      </c>
      <c r="AS9" s="231">
        <f t="shared" ref="AS9:AS28" si="29">(AP9/100)*(($AC9/100)*($C$23/60)*1000)/($C$5)</f>
        <v>0.28103813248502735</v>
      </c>
      <c r="AT9" s="215">
        <f t="shared" si="9"/>
        <v>0</v>
      </c>
      <c r="AU9" s="215">
        <f t="shared" si="10"/>
        <v>0</v>
      </c>
      <c r="AV9" s="215">
        <f t="shared" si="11"/>
        <v>0</v>
      </c>
      <c r="AW9" s="215">
        <f t="shared" si="12"/>
        <v>1.8084563646396168</v>
      </c>
      <c r="AX9" s="216">
        <f t="shared" si="13"/>
        <v>17.467109577707237</v>
      </c>
      <c r="AY9" s="40">
        <f t="shared" ref="AY9:AY28" si="30">AS9*42.8</f>
        <v>12.02843207035917</v>
      </c>
      <c r="AZ9" s="23">
        <f t="shared" ref="AZ9:AZ28" si="31">AT9*30.07</f>
        <v>0</v>
      </c>
      <c r="BA9" s="1">
        <f t="shared" ref="BA9:BA28" si="32">AU9*28.05</f>
        <v>0</v>
      </c>
      <c r="BB9" s="1">
        <f t="shared" ref="BB9:BB28" si="33">AV9*16.04</f>
        <v>0</v>
      </c>
      <c r="BC9" s="1">
        <f t="shared" ref="BC9:BC28" si="34">AW9*28.01</f>
        <v>50.654862773555671</v>
      </c>
      <c r="BD9" s="156">
        <f t="shared" ref="BD9:BD28" si="35">AX9*2</f>
        <v>34.934219155414475</v>
      </c>
      <c r="BE9" s="134">
        <f t="shared" ref="BE9:BE28" si="36">T9+U9*2/3+V9*2/3+W9*3+Z9*3</f>
        <v>1.2836362588100412E-7</v>
      </c>
      <c r="BF9" s="1">
        <f t="shared" ref="BF9:BF28" si="37">(BE9/(S9+BE9)*100)</f>
        <v>4.3618919998883205</v>
      </c>
    </row>
    <row r="10" spans="2:58" x14ac:dyDescent="0.25">
      <c r="B10" s="4" t="s">
        <v>19</v>
      </c>
      <c r="C10" s="3" t="s">
        <v>15</v>
      </c>
      <c r="D10" s="29">
        <f>(D9)*(D12/D11)</f>
        <v>1.5718070261740071E-10</v>
      </c>
      <c r="G10" s="205">
        <v>3</v>
      </c>
      <c r="H10" s="205">
        <v>30</v>
      </c>
      <c r="I10" s="207">
        <v>24754</v>
      </c>
      <c r="J10" s="207">
        <v>286</v>
      </c>
      <c r="N10" s="207">
        <v>41939</v>
      </c>
      <c r="O10" s="207">
        <v>842</v>
      </c>
      <c r="P10" s="207">
        <v>35</v>
      </c>
      <c r="Q10" s="207">
        <v>0</v>
      </c>
      <c r="R10" s="208">
        <v>77</v>
      </c>
      <c r="S10" s="209">
        <f t="shared" si="2"/>
        <v>3.7001231168758854E-6</v>
      </c>
      <c r="T10" s="210">
        <f t="shared" si="3"/>
        <v>4.4953680948576604E-8</v>
      </c>
      <c r="U10" s="210">
        <f t="shared" si="3"/>
        <v>0</v>
      </c>
      <c r="V10" s="210">
        <f t="shared" si="3"/>
        <v>0</v>
      </c>
      <c r="W10" s="210">
        <f t="shared" si="3"/>
        <v>0</v>
      </c>
      <c r="X10" s="210">
        <f t="shared" si="7"/>
        <v>5.3357867505318497E-6</v>
      </c>
      <c r="Y10" s="210">
        <f t="shared" si="14"/>
        <v>7.3648717308808617E-8</v>
      </c>
      <c r="Z10" s="210">
        <f t="shared" si="8"/>
        <v>3.80546014412976E-9</v>
      </c>
      <c r="AA10" s="210">
        <f t="shared" si="0"/>
        <v>0</v>
      </c>
      <c r="AB10" s="211">
        <f t="shared" si="1"/>
        <v>7.5503394840533281E-9</v>
      </c>
      <c r="AC10" s="212">
        <f>((Branco!$O$10-S10)/(Branco!$O$10))*100</f>
        <v>4.4210201166068144</v>
      </c>
      <c r="AD10" s="213">
        <f>((Branco!$T$10-X10)/(Branco!$T$10))*100</f>
        <v>5.7605018008590116</v>
      </c>
      <c r="AE10" s="214">
        <f t="shared" si="15"/>
        <v>34.590877435957928</v>
      </c>
      <c r="AF10" s="215">
        <f t="shared" si="16"/>
        <v>0</v>
      </c>
      <c r="AG10" s="215">
        <f t="shared" si="17"/>
        <v>0</v>
      </c>
      <c r="AH10" s="215">
        <f t="shared" si="18"/>
        <v>0</v>
      </c>
      <c r="AI10" s="215">
        <f t="shared" si="19"/>
        <v>56.671082322685237</v>
      </c>
      <c r="AJ10" s="215">
        <f t="shared" si="20"/>
        <v>2.9282186164820247</v>
      </c>
      <c r="AK10" s="216">
        <f t="shared" si="21"/>
        <v>5.8098216248747976</v>
      </c>
      <c r="AL10" s="213">
        <f t="shared" si="22"/>
        <v>97.255674541379292</v>
      </c>
      <c r="AM10" s="213">
        <f t="shared" si="23"/>
        <v>0</v>
      </c>
      <c r="AN10" s="213">
        <f t="shared" si="24"/>
        <v>0</v>
      </c>
      <c r="AO10" s="213">
        <f t="shared" si="25"/>
        <v>2.7443254586207071</v>
      </c>
      <c r="AP10" s="213">
        <f t="shared" si="26"/>
        <v>93.88624457311289</v>
      </c>
      <c r="AQ10" s="213">
        <f t="shared" si="27"/>
        <v>96.535492675203429</v>
      </c>
      <c r="AR10" s="216">
        <f t="shared" si="28"/>
        <v>4.2996929360160303</v>
      </c>
      <c r="AS10" s="231">
        <f t="shared" si="29"/>
        <v>8.4702229608377144E-2</v>
      </c>
      <c r="AT10" s="215">
        <f t="shared" si="9"/>
        <v>0</v>
      </c>
      <c r="AU10" s="215">
        <f t="shared" si="10"/>
        <v>0</v>
      </c>
      <c r="AV10" s="215">
        <f t="shared" si="11"/>
        <v>0</v>
      </c>
      <c r="AW10" s="215">
        <f t="shared" si="12"/>
        <v>0.31701339857551147</v>
      </c>
      <c r="AX10" s="216">
        <f t="shared" si="13"/>
        <v>0.62898012055937158</v>
      </c>
      <c r="AY10" s="40">
        <f>AS10*42.8</f>
        <v>3.6252554272385416</v>
      </c>
      <c r="AZ10" s="23">
        <f t="shared" si="31"/>
        <v>0</v>
      </c>
      <c r="BA10" s="1">
        <f t="shared" si="32"/>
        <v>0</v>
      </c>
      <c r="BB10" s="1">
        <f t="shared" si="33"/>
        <v>0</v>
      </c>
      <c r="BC10" s="1">
        <f t="shared" si="34"/>
        <v>8.8795452941000761</v>
      </c>
      <c r="BD10" s="156">
        <f t="shared" si="35"/>
        <v>1.2579602411187432</v>
      </c>
      <c r="BE10" s="134">
        <f t="shared" si="36"/>
        <v>5.6370061380965883E-8</v>
      </c>
      <c r="BF10" s="1">
        <f t="shared" si="37"/>
        <v>1.5006033208643714</v>
      </c>
    </row>
    <row r="11" spans="2:58" x14ac:dyDescent="0.25">
      <c r="B11" s="4" t="s">
        <v>6</v>
      </c>
      <c r="C11" s="3" t="s">
        <v>15</v>
      </c>
      <c r="D11" s="29">
        <f>(D9)*(0.97/0.98)</f>
        <v>1.4795050329402993E-10</v>
      </c>
      <c r="G11" s="17">
        <v>4</v>
      </c>
      <c r="H11" s="17">
        <v>45</v>
      </c>
      <c r="I11" s="42">
        <v>25641</v>
      </c>
      <c r="J11" s="42">
        <v>205</v>
      </c>
      <c r="N11" s="42">
        <v>42497</v>
      </c>
      <c r="O11" s="42">
        <v>882</v>
      </c>
      <c r="P11" s="42">
        <v>34</v>
      </c>
      <c r="Q11" s="42">
        <v>0</v>
      </c>
      <c r="R11" s="43">
        <v>31</v>
      </c>
      <c r="S11" s="32">
        <f t="shared" si="2"/>
        <v>3.8327081215082239E-6</v>
      </c>
      <c r="T11" s="33">
        <f t="shared" si="3"/>
        <v>3.2222044036567143E-8</v>
      </c>
      <c r="U11" s="33">
        <f t="shared" si="3"/>
        <v>0</v>
      </c>
      <c r="V11" s="33">
        <f t="shared" si="3"/>
        <v>0</v>
      </c>
      <c r="W11" s="33">
        <f t="shared" si="3"/>
        <v>0</v>
      </c>
      <c r="X11" s="33">
        <f t="shared" si="7"/>
        <v>5.4067795974475308E-6</v>
      </c>
      <c r="Y11" s="33">
        <f t="shared" si="14"/>
        <v>7.7147468724904031E-8</v>
      </c>
      <c r="Z11" s="33">
        <f t="shared" si="8"/>
        <v>3.6967327114403379E-9</v>
      </c>
      <c r="AA11" s="33">
        <f t="shared" si="0"/>
        <v>0</v>
      </c>
      <c r="AB11" s="34">
        <f t="shared" si="1"/>
        <v>3.0397470650084824E-9</v>
      </c>
      <c r="AC11" s="38">
        <f>((Branco!$O$10-S11)/(Branco!$O$10))*100</f>
        <v>0.99617745858913331</v>
      </c>
      <c r="AD11" s="39">
        <f>((Branco!$T$10-X11)/(Branco!$T$10))*100</f>
        <v>4.5066416707862809</v>
      </c>
      <c r="AE11" s="40">
        <f t="shared" si="15"/>
        <v>27.75226612531949</v>
      </c>
      <c r="AF11" s="23">
        <f t="shared" si="16"/>
        <v>0</v>
      </c>
      <c r="AG11" s="23">
        <f t="shared" si="17"/>
        <v>0</v>
      </c>
      <c r="AH11" s="23">
        <f t="shared" si="18"/>
        <v>0</v>
      </c>
      <c r="AI11" s="23">
        <f t="shared" si="19"/>
        <v>66.445725184863136</v>
      </c>
      <c r="AJ11" s="23">
        <f t="shared" si="20"/>
        <v>3.183929296528766</v>
      </c>
      <c r="AK11" s="117">
        <f t="shared" si="21"/>
        <v>2.6180793932885993</v>
      </c>
      <c r="AL11" s="39">
        <f t="shared" si="22"/>
        <v>96.31663293188339</v>
      </c>
      <c r="AM11" s="39">
        <f t="shared" si="23"/>
        <v>0</v>
      </c>
      <c r="AN11" s="39">
        <f t="shared" si="24"/>
        <v>0</v>
      </c>
      <c r="AO11" s="39">
        <f t="shared" si="25"/>
        <v>3.6833670681166213</v>
      </c>
      <c r="AP11" s="39">
        <f t="shared" si="26"/>
        <v>95.394397884052793</v>
      </c>
      <c r="AQ11" s="39">
        <f>(((S11*3)+(T11*3)+(2*U11)+(2*V11)+(W11)+(X11)+(Z11))/(((AVERAGE($X$5:$X$7)))+((AVERAGE($S$5:$S$7))*3)))*100</f>
        <v>99.042496586770412</v>
      </c>
      <c r="AR11" s="117">
        <f t="shared" si="28"/>
        <v>0.95948458613946019</v>
      </c>
      <c r="AS11" s="231">
        <f t="shared" si="29"/>
        <v>1.9392328754933155E-2</v>
      </c>
      <c r="AT11" s="23">
        <f t="shared" si="9"/>
        <v>0</v>
      </c>
      <c r="AU11" s="23">
        <f t="shared" si="10"/>
        <v>0</v>
      </c>
      <c r="AV11" s="23">
        <f t="shared" si="11"/>
        <v>0</v>
      </c>
      <c r="AW11" s="23">
        <f t="shared" si="12"/>
        <v>7.7669722776545574E-2</v>
      </c>
      <c r="AX11" s="117">
        <f t="shared" si="13"/>
        <v>6.3866211132705325E-2</v>
      </c>
      <c r="AY11" s="40">
        <f>AS11*42.8</f>
        <v>0.829991670711139</v>
      </c>
      <c r="AZ11" s="23">
        <f t="shared" si="31"/>
        <v>0</v>
      </c>
      <c r="BA11" s="1">
        <f t="shared" si="32"/>
        <v>0</v>
      </c>
      <c r="BB11" s="1">
        <f t="shared" si="33"/>
        <v>0</v>
      </c>
      <c r="BC11" s="1">
        <f t="shared" si="34"/>
        <v>2.1755289349710418</v>
      </c>
      <c r="BD11" s="156">
        <f t="shared" si="35"/>
        <v>0.12773242226541065</v>
      </c>
      <c r="BE11" s="134">
        <f t="shared" si="36"/>
        <v>4.3312242170888158E-8</v>
      </c>
      <c r="BF11" s="1">
        <f t="shared" si="37"/>
        <v>1.1174410376362485</v>
      </c>
    </row>
    <row r="12" spans="2:58" x14ac:dyDescent="0.25">
      <c r="B12" s="5" t="s">
        <v>7</v>
      </c>
      <c r="C12" s="3" t="s">
        <v>15</v>
      </c>
      <c r="D12" s="29">
        <f>(D9)*(1.02/0.98)</f>
        <v>1.5557681789681499E-10</v>
      </c>
      <c r="G12" s="91">
        <v>5</v>
      </c>
      <c r="H12" s="91">
        <v>60</v>
      </c>
      <c r="I12" s="93">
        <v>25831</v>
      </c>
      <c r="J12" s="93">
        <v>188</v>
      </c>
      <c r="N12" s="93">
        <v>43255</v>
      </c>
      <c r="O12" s="93">
        <v>273</v>
      </c>
      <c r="P12" s="93">
        <v>35</v>
      </c>
      <c r="Q12" s="93">
        <v>0</v>
      </c>
      <c r="R12" s="94">
        <v>23</v>
      </c>
      <c r="S12" s="95">
        <f t="shared" si="2"/>
        <v>3.8611085170889957E-6</v>
      </c>
      <c r="T12" s="96">
        <f t="shared" si="3"/>
        <v>2.9549972092071334E-8</v>
      </c>
      <c r="U12" s="33">
        <f t="shared" si="3"/>
        <v>0</v>
      </c>
      <c r="V12" s="33">
        <f t="shared" si="3"/>
        <v>0</v>
      </c>
      <c r="W12" s="33">
        <f t="shared" si="3"/>
        <v>0</v>
      </c>
      <c r="X12" s="96">
        <f t="shared" si="7"/>
        <v>5.5032179092075431E-6</v>
      </c>
      <c r="Y12" s="96">
        <f t="shared" si="14"/>
        <v>2.3878978414851248E-8</v>
      </c>
      <c r="Z12" s="96">
        <f t="shared" si="8"/>
        <v>3.80546014412976E-9</v>
      </c>
      <c r="AA12" s="96">
        <f t="shared" si="0"/>
        <v>0</v>
      </c>
      <c r="AB12" s="97">
        <f t="shared" si="1"/>
        <v>2.2552962095224224E-9</v>
      </c>
      <c r="AC12" s="98">
        <f>((Branco!$O$10-S12)/(Branco!$O$10))*100</f>
        <v>0.26255839993821251</v>
      </c>
      <c r="AD12" s="99">
        <f>((Branco!$T$10-X12)/(Branco!$T$10))*100</f>
        <v>2.8033693077125506</v>
      </c>
      <c r="AE12" s="100">
        <f t="shared" si="15"/>
        <v>49.672411668336522</v>
      </c>
      <c r="AF12" s="101">
        <f t="shared" si="16"/>
        <v>0</v>
      </c>
      <c r="AG12" s="101">
        <f t="shared" si="17"/>
        <v>0</v>
      </c>
      <c r="AH12" s="101">
        <f t="shared" si="18"/>
        <v>0</v>
      </c>
      <c r="AI12" s="23">
        <f t="shared" si="19"/>
        <v>40.139680753203393</v>
      </c>
      <c r="AJ12" s="101">
        <f t="shared" si="20"/>
        <v>6.3968379488716698</v>
      </c>
      <c r="AK12" s="120">
        <f t="shared" si="21"/>
        <v>3.7910696295884088</v>
      </c>
      <c r="AL12" s="39">
        <f t="shared" si="22"/>
        <v>95.884003406326073</v>
      </c>
      <c r="AM12" s="39">
        <f t="shared" si="23"/>
        <v>0</v>
      </c>
      <c r="AN12" s="39">
        <f t="shared" si="24"/>
        <v>0</v>
      </c>
      <c r="AO12" s="39">
        <f t="shared" si="25"/>
        <v>4.1159965936739304</v>
      </c>
      <c r="AP12" s="39">
        <f t="shared" si="26"/>
        <v>95.936117193060724</v>
      </c>
      <c r="AQ12" s="99">
        <f t="shared" si="27"/>
        <v>100.05435086655051</v>
      </c>
      <c r="AR12" s="120">
        <f t="shared" si="28"/>
        <v>0.25175150514035094</v>
      </c>
      <c r="AS12" s="231">
        <f t="shared" si="29"/>
        <v>5.1401813083005732E-3</v>
      </c>
      <c r="AT12" s="101">
        <f t="shared" si="9"/>
        <v>0</v>
      </c>
      <c r="AU12" s="101">
        <f t="shared" si="10"/>
        <v>0</v>
      </c>
      <c r="AV12" s="101">
        <f t="shared" si="11"/>
        <v>0</v>
      </c>
      <c r="AW12" s="101">
        <f t="shared" si="12"/>
        <v>4.1128502364775249E-2</v>
      </c>
      <c r="AX12" s="120">
        <f t="shared" si="13"/>
        <v>2.4374701605979751E-2</v>
      </c>
      <c r="AY12" s="40">
        <f t="shared" si="30"/>
        <v>0.21999975999526453</v>
      </c>
      <c r="AZ12" s="23">
        <f t="shared" si="31"/>
        <v>0</v>
      </c>
      <c r="BA12" s="1">
        <f t="shared" si="32"/>
        <v>0</v>
      </c>
      <c r="BB12" s="1">
        <f t="shared" si="33"/>
        <v>0</v>
      </c>
      <c r="BC12" s="1">
        <f t="shared" si="34"/>
        <v>1.1520093512373548</v>
      </c>
      <c r="BD12" s="156">
        <f t="shared" si="35"/>
        <v>4.8749403211959502E-2</v>
      </c>
      <c r="BE12" s="134">
        <f t="shared" si="36"/>
        <v>4.096635252446061E-8</v>
      </c>
      <c r="BF12" s="1">
        <f t="shared" si="37"/>
        <v>1.0498607508399442</v>
      </c>
    </row>
    <row r="13" spans="2:58" x14ac:dyDescent="0.25">
      <c r="B13" s="5" t="s">
        <v>10</v>
      </c>
      <c r="C13" s="3" t="s">
        <v>15</v>
      </c>
      <c r="D13" s="29">
        <f>D11</f>
        <v>1.4795050329402993E-10</v>
      </c>
      <c r="G13" s="17">
        <v>6</v>
      </c>
      <c r="H13" s="17">
        <v>75</v>
      </c>
      <c r="I13" s="42">
        <v>25771</v>
      </c>
      <c r="J13" s="42">
        <v>180</v>
      </c>
      <c r="N13" s="42">
        <v>43505</v>
      </c>
      <c r="O13" s="42">
        <v>177</v>
      </c>
      <c r="P13" s="42">
        <v>34</v>
      </c>
      <c r="Q13" s="42">
        <v>0</v>
      </c>
      <c r="R13" s="42">
        <v>21</v>
      </c>
      <c r="S13" s="32">
        <f t="shared" si="2"/>
        <v>3.8521399711161199E-6</v>
      </c>
      <c r="T13" s="33">
        <f t="shared" si="3"/>
        <v>2.8292526471132128E-8</v>
      </c>
      <c r="U13" s="33">
        <f t="shared" si="3"/>
        <v>0</v>
      </c>
      <c r="V13" s="33">
        <f t="shared" si="3"/>
        <v>0</v>
      </c>
      <c r="W13" s="33">
        <f t="shared" si="3"/>
        <v>0</v>
      </c>
      <c r="X13" s="33">
        <f t="shared" si="7"/>
        <v>5.5350247402629562E-6</v>
      </c>
      <c r="Y13" s="33">
        <f t="shared" si="14"/>
        <v>1.5481975016222237E-8</v>
      </c>
      <c r="Z13" s="33">
        <f t="shared" si="8"/>
        <v>3.6967327114403379E-9</v>
      </c>
      <c r="AA13" s="33">
        <f t="shared" si="0"/>
        <v>0</v>
      </c>
      <c r="AB13" s="34">
        <f t="shared" si="1"/>
        <v>2.0591834956509075E-9</v>
      </c>
      <c r="AC13" s="38">
        <f>((Branco!$O$10-S13)/(Branco!$O$10))*100</f>
        <v>0.49422757635430425</v>
      </c>
      <c r="AD13" s="39">
        <f>((Branco!$T$10-X13)/(Branco!$T$10))*100</f>
        <v>2.2416040164613205</v>
      </c>
      <c r="AE13" s="40">
        <f t="shared" si="15"/>
        <v>57.121518024882064</v>
      </c>
      <c r="AF13" s="23">
        <f t="shared" si="16"/>
        <v>0</v>
      </c>
      <c r="AG13" s="23">
        <f t="shared" si="17"/>
        <v>0</v>
      </c>
      <c r="AH13" s="23">
        <f t="shared" si="18"/>
        <v>0</v>
      </c>
      <c r="AI13" s="23">
        <f t="shared" si="19"/>
        <v>31.257509499982273</v>
      </c>
      <c r="AJ13" s="23">
        <f t="shared" si="20"/>
        <v>7.4635605422219014</v>
      </c>
      <c r="AK13" s="117">
        <f t="shared" si="21"/>
        <v>4.157411932913754</v>
      </c>
      <c r="AL13" s="39">
        <f t="shared" si="22"/>
        <v>95.826405395923203</v>
      </c>
      <c r="AM13" s="39">
        <f t="shared" si="23"/>
        <v>0</v>
      </c>
      <c r="AN13" s="39">
        <f t="shared" si="24"/>
        <v>0</v>
      </c>
      <c r="AO13" s="39">
        <f t="shared" si="25"/>
        <v>4.1735946040768104</v>
      </c>
      <c r="AP13" s="39">
        <f t="shared" si="26"/>
        <v>95.8841813648841</v>
      </c>
      <c r="AQ13" s="39">
        <f t="shared" si="27"/>
        <v>100.06029232623533</v>
      </c>
      <c r="AR13" s="117">
        <f t="shared" si="28"/>
        <v>0.47360052089572152</v>
      </c>
      <c r="AS13" s="231">
        <f t="shared" si="29"/>
        <v>9.6703974168275315E-3</v>
      </c>
      <c r="AT13" s="23">
        <f t="shared" si="9"/>
        <v>0</v>
      </c>
      <c r="AU13" s="23">
        <f t="shared" si="10"/>
        <v>0</v>
      </c>
      <c r="AV13" s="23">
        <f t="shared" si="11"/>
        <v>0</v>
      </c>
      <c r="AW13" s="23">
        <f t="shared" si="12"/>
        <v>9.032847198831688E-2</v>
      </c>
      <c r="AX13" s="117">
        <f t="shared" si="13"/>
        <v>5.0315484841541643E-2</v>
      </c>
      <c r="AY13" s="40">
        <f t="shared" si="30"/>
        <v>0.41389300944021834</v>
      </c>
      <c r="AZ13" s="23">
        <f t="shared" si="31"/>
        <v>0</v>
      </c>
      <c r="BA13" s="1">
        <f t="shared" si="32"/>
        <v>0</v>
      </c>
      <c r="BB13" s="1">
        <f t="shared" si="33"/>
        <v>0</v>
      </c>
      <c r="BC13" s="1">
        <f t="shared" si="34"/>
        <v>2.5301005003927561</v>
      </c>
      <c r="BD13" s="156">
        <f t="shared" si="35"/>
        <v>0.10063096968308329</v>
      </c>
      <c r="BE13" s="134">
        <f t="shared" si="36"/>
        <v>3.9382724605453143E-8</v>
      </c>
      <c r="BF13" s="1">
        <f t="shared" si="37"/>
        <v>1.0120132319606254</v>
      </c>
    </row>
    <row r="14" spans="2:58" x14ac:dyDescent="0.25">
      <c r="B14" s="5" t="s">
        <v>8</v>
      </c>
      <c r="C14" s="3" t="s">
        <v>16</v>
      </c>
      <c r="D14" s="29">
        <f>(38.3/33.5)*D18</f>
        <v>1.2722732422165167E-10</v>
      </c>
      <c r="G14" s="17">
        <v>7</v>
      </c>
      <c r="H14" s="17">
        <v>90</v>
      </c>
      <c r="I14" s="42">
        <v>25946</v>
      </c>
      <c r="J14" s="42">
        <v>187</v>
      </c>
      <c r="N14" s="42">
        <v>43466</v>
      </c>
      <c r="O14" s="42">
        <v>146</v>
      </c>
      <c r="P14" s="42">
        <v>42</v>
      </c>
      <c r="Q14" s="42">
        <v>0</v>
      </c>
      <c r="R14" s="43">
        <v>21</v>
      </c>
      <c r="S14" s="32">
        <f t="shared" si="2"/>
        <v>3.8782982302036728E-6</v>
      </c>
      <c r="T14" s="33">
        <f t="shared" si="3"/>
        <v>2.939279138945393E-8</v>
      </c>
      <c r="U14" s="33">
        <f t="shared" si="3"/>
        <v>0</v>
      </c>
      <c r="V14" s="33">
        <f t="shared" si="3"/>
        <v>0</v>
      </c>
      <c r="W14" s="33">
        <f t="shared" si="3"/>
        <v>0</v>
      </c>
      <c r="X14" s="33">
        <f t="shared" si="7"/>
        <v>5.5300628746183116E-6</v>
      </c>
      <c r="Y14" s="33">
        <f t="shared" si="14"/>
        <v>1.2770442668748286E-8</v>
      </c>
      <c r="Z14" s="33">
        <f t="shared" si="8"/>
        <v>4.566552172955712E-9</v>
      </c>
      <c r="AA14" s="33">
        <f t="shared" si="0"/>
        <v>0</v>
      </c>
      <c r="AB14" s="34">
        <f t="shared" si="1"/>
        <v>2.0591834956509075E-9</v>
      </c>
      <c r="AC14" s="38">
        <f>((Branco!$O$10-S14)/(Branco!$O$10))*100</f>
        <v>-0.18147418819259353</v>
      </c>
      <c r="AD14" s="39">
        <f>((Branco!$T$10-X14)/(Branco!$T$10))*100</f>
        <v>2.329239401896515</v>
      </c>
      <c r="AE14" s="40">
        <f t="shared" si="15"/>
        <v>60.244747027939425</v>
      </c>
      <c r="AF14" s="23">
        <f t="shared" si="16"/>
        <v>0</v>
      </c>
      <c r="AG14" s="23">
        <f t="shared" si="17"/>
        <v>0</v>
      </c>
      <c r="AH14" s="23">
        <f t="shared" si="18"/>
        <v>0</v>
      </c>
      <c r="AI14" s="23">
        <f t="shared" si="19"/>
        <v>26.174856202653352</v>
      </c>
      <c r="AJ14" s="23">
        <f t="shared" si="20"/>
        <v>9.3598044773764872</v>
      </c>
      <c r="AK14" s="117">
        <f t="shared" si="21"/>
        <v>4.2205922920307453</v>
      </c>
      <c r="AL14" s="39">
        <f t="shared" si="22"/>
        <v>95.076224271126151</v>
      </c>
      <c r="AM14" s="39">
        <f t="shared" si="23"/>
        <v>0</v>
      </c>
      <c r="AN14" s="39">
        <f t="shared" si="24"/>
        <v>0</v>
      </c>
      <c r="AO14" s="39">
        <f t="shared" si="25"/>
        <v>4.9237757288738404</v>
      </c>
      <c r="AP14" s="39">
        <f t="shared" si="26"/>
        <v>95.56371681332142</v>
      </c>
      <c r="AQ14" s="39">
        <f t="shared" si="27"/>
        <v>100.51273864305455</v>
      </c>
      <c r="AR14" s="117">
        <f t="shared" si="28"/>
        <v>-0.17253880616019576</v>
      </c>
      <c r="AS14" s="231">
        <f t="shared" si="29"/>
        <v>-3.5389813874746284E-3</v>
      </c>
      <c r="AT14" s="23">
        <f t="shared" si="9"/>
        <v>0</v>
      </c>
      <c r="AU14" s="23">
        <f t="shared" si="10"/>
        <v>0</v>
      </c>
      <c r="AV14" s="23">
        <f t="shared" si="11"/>
        <v>0</v>
      </c>
      <c r="AW14" s="23">
        <f t="shared" si="12"/>
        <v>-4.1594247198078374E-2</v>
      </c>
      <c r="AX14" s="117">
        <f t="shared" si="13"/>
        <v>-1.8755985719718538E-2</v>
      </c>
      <c r="AY14" s="40">
        <f t="shared" si="30"/>
        <v>-0.1514684033839141</v>
      </c>
      <c r="AZ14" s="23">
        <f t="shared" si="31"/>
        <v>0</v>
      </c>
      <c r="BA14" s="1">
        <f t="shared" si="32"/>
        <v>0</v>
      </c>
      <c r="BB14" s="1">
        <f t="shared" si="33"/>
        <v>0</v>
      </c>
      <c r="BC14" s="1">
        <f t="shared" si="34"/>
        <v>-1.1650548640181753</v>
      </c>
      <c r="BD14" s="156">
        <f t="shared" si="35"/>
        <v>-3.7511971439437075E-2</v>
      </c>
      <c r="BE14" s="134">
        <f t="shared" si="36"/>
        <v>4.3092447908321068E-8</v>
      </c>
      <c r="BF14" s="1">
        <f t="shared" si="37"/>
        <v>1.0989072868676402</v>
      </c>
    </row>
    <row r="15" spans="2:58" x14ac:dyDescent="0.25">
      <c r="B15" s="5" t="s">
        <v>9</v>
      </c>
      <c r="C15" s="3" t="s">
        <v>16</v>
      </c>
      <c r="D15" s="29">
        <f>(38.3/39.2)*D18</f>
        <v>1.0872743268942171E-10</v>
      </c>
      <c r="G15" s="17">
        <v>8</v>
      </c>
      <c r="H15" s="17">
        <v>105</v>
      </c>
      <c r="I15" s="42">
        <v>26022</v>
      </c>
      <c r="J15" s="42">
        <v>174</v>
      </c>
      <c r="N15" s="42">
        <v>43983</v>
      </c>
      <c r="O15" s="42">
        <v>131</v>
      </c>
      <c r="P15" s="42">
        <v>42</v>
      </c>
      <c r="Q15" s="42">
        <v>0</v>
      </c>
      <c r="R15" s="43">
        <v>22</v>
      </c>
      <c r="S15" s="32">
        <f t="shared" si="2"/>
        <v>3.8896583884359819E-6</v>
      </c>
      <c r="T15" s="33">
        <f t="shared" si="3"/>
        <v>2.7349442255427723E-8</v>
      </c>
      <c r="U15" s="33">
        <f t="shared" si="3"/>
        <v>0</v>
      </c>
      <c r="V15" s="33">
        <f t="shared" si="3"/>
        <v>0</v>
      </c>
      <c r="W15" s="33">
        <f t="shared" si="3"/>
        <v>0</v>
      </c>
      <c r="X15" s="33">
        <f t="shared" si="7"/>
        <v>5.5958394012409054E-6</v>
      </c>
      <c r="Y15" s="33">
        <f t="shared" si="14"/>
        <v>1.1458410887712504E-8</v>
      </c>
      <c r="Z15" s="33">
        <f t="shared" si="8"/>
        <v>4.566552172955712E-9</v>
      </c>
      <c r="AA15" s="33">
        <f t="shared" si="0"/>
        <v>0</v>
      </c>
      <c r="AB15" s="34">
        <f t="shared" si="1"/>
        <v>2.1572398525866652E-9</v>
      </c>
      <c r="AC15" s="38">
        <f>((Branco!$O$10-S15)/(Branco!$O$10))*100</f>
        <v>-0.47492181165297054</v>
      </c>
      <c r="AD15" s="39">
        <f>((Branco!$T$10-X15)/(Branco!$T$10))*100</f>
        <v>1.1675087795889771</v>
      </c>
      <c r="AE15" s="40">
        <f t="shared" si="15"/>
        <v>60.066887884470979</v>
      </c>
      <c r="AF15" s="23">
        <f t="shared" si="16"/>
        <v>0</v>
      </c>
      <c r="AG15" s="23">
        <f t="shared" si="17"/>
        <v>0</v>
      </c>
      <c r="AH15" s="23">
        <f t="shared" si="18"/>
        <v>0</v>
      </c>
      <c r="AI15" s="23">
        <f t="shared" si="19"/>
        <v>25.165817850996042</v>
      </c>
      <c r="AJ15" s="23">
        <f t="shared" si="20"/>
        <v>10.029402970259154</v>
      </c>
      <c r="AK15" s="117">
        <f t="shared" si="21"/>
        <v>4.7378912942738332</v>
      </c>
      <c r="AL15" s="39">
        <f t="shared" si="22"/>
        <v>94.727750902752888</v>
      </c>
      <c r="AM15" s="39">
        <f t="shared" si="23"/>
        <v>0</v>
      </c>
      <c r="AN15" s="39">
        <f t="shared" si="24"/>
        <v>0</v>
      </c>
      <c r="AO15" s="39">
        <f t="shared" si="25"/>
        <v>5.2722490972471245</v>
      </c>
      <c r="AP15" s="39">
        <f t="shared" si="26"/>
        <v>95.730563021245175</v>
      </c>
      <c r="AQ15" s="39">
        <f t="shared" si="27"/>
        <v>101.05862549140619</v>
      </c>
      <c r="AR15" s="117">
        <f t="shared" si="28"/>
        <v>-0.44988275072546718</v>
      </c>
      <c r="AS15" s="231">
        <f t="shared" si="29"/>
        <v>-9.2777595445617169E-3</v>
      </c>
      <c r="AT15" s="23">
        <f t="shared" si="9"/>
        <v>0</v>
      </c>
      <c r="AU15" s="23">
        <f t="shared" si="10"/>
        <v>0</v>
      </c>
      <c r="AV15" s="23">
        <f t="shared" si="11"/>
        <v>0</v>
      </c>
      <c r="AW15" s="23">
        <f t="shared" si="12"/>
        <v>-0.11664035333784945</v>
      </c>
      <c r="AX15" s="117">
        <f t="shared" si="13"/>
        <v>-5.5100918397552545E-2</v>
      </c>
      <c r="AY15" s="40">
        <f t="shared" si="30"/>
        <v>-0.39708810850724147</v>
      </c>
      <c r="AZ15" s="23">
        <f t="shared" si="31"/>
        <v>0</v>
      </c>
      <c r="BA15" s="1">
        <f t="shared" si="32"/>
        <v>0</v>
      </c>
      <c r="BB15" s="1">
        <f t="shared" si="33"/>
        <v>0</v>
      </c>
      <c r="BC15" s="1">
        <f t="shared" si="34"/>
        <v>-3.267096296993163</v>
      </c>
      <c r="BD15" s="156">
        <f t="shared" si="35"/>
        <v>-0.11020183679510509</v>
      </c>
      <c r="BE15" s="134">
        <f t="shared" si="36"/>
        <v>4.1049098774294857E-8</v>
      </c>
      <c r="BF15" s="1">
        <f t="shared" si="37"/>
        <v>1.0443183296610159</v>
      </c>
    </row>
    <row r="16" spans="2:58" x14ac:dyDescent="0.25">
      <c r="B16" s="5" t="s">
        <v>12</v>
      </c>
      <c r="C16" s="3" t="s">
        <v>16</v>
      </c>
      <c r="D16" s="29">
        <v>1.2679079497666798E-10</v>
      </c>
      <c r="G16" s="91">
        <v>9</v>
      </c>
      <c r="H16" s="91">
        <v>120</v>
      </c>
      <c r="I16" s="93">
        <v>25867</v>
      </c>
      <c r="J16" s="93">
        <v>169</v>
      </c>
      <c r="N16" s="93">
        <v>43556</v>
      </c>
      <c r="O16" s="93">
        <v>119</v>
      </c>
      <c r="P16" s="93">
        <v>35</v>
      </c>
      <c r="Q16" s="93">
        <v>0</v>
      </c>
      <c r="R16" s="94">
        <v>20</v>
      </c>
      <c r="S16" s="95">
        <f t="shared" si="2"/>
        <v>3.8664896446727206E-6</v>
      </c>
      <c r="T16" s="96">
        <f t="shared" si="3"/>
        <v>2.6563538742340718E-8</v>
      </c>
      <c r="U16" s="33">
        <f t="shared" si="3"/>
        <v>0</v>
      </c>
      <c r="V16" s="33">
        <f t="shared" si="3"/>
        <v>0</v>
      </c>
      <c r="W16" s="33">
        <f t="shared" si="3"/>
        <v>0</v>
      </c>
      <c r="X16" s="96">
        <f t="shared" si="7"/>
        <v>5.5415133337982601E-6</v>
      </c>
      <c r="Y16" s="96">
        <f t="shared" si="14"/>
        <v>1.0408785462883877E-8</v>
      </c>
      <c r="Z16" s="96">
        <f t="shared" si="8"/>
        <v>3.80546014412976E-9</v>
      </c>
      <c r="AA16" s="96">
        <f t="shared" si="0"/>
        <v>0</v>
      </c>
      <c r="AB16" s="97">
        <f t="shared" si="1"/>
        <v>1.9611271387151502E-9</v>
      </c>
      <c r="AC16" s="98">
        <f>((Branco!$O$10-S16)/(Branco!$O$10))*100</f>
        <v>0.1235568940885706</v>
      </c>
      <c r="AD16" s="99">
        <f>((Branco!$T$10-X16)/(Branco!$T$10))*100</f>
        <v>2.127003897046075</v>
      </c>
      <c r="AE16" s="100">
        <f t="shared" si="15"/>
        <v>62.153054014386598</v>
      </c>
      <c r="AF16" s="101">
        <f t="shared" si="16"/>
        <v>0</v>
      </c>
      <c r="AG16" s="101">
        <f t="shared" si="17"/>
        <v>0</v>
      </c>
      <c r="AH16" s="101">
        <f t="shared" si="18"/>
        <v>0</v>
      </c>
      <c r="AI16" s="23">
        <f t="shared" si="19"/>
        <v>24.354353212269977</v>
      </c>
      <c r="AJ16" s="101">
        <f t="shared" si="20"/>
        <v>8.9039706712980937</v>
      </c>
      <c r="AK16" s="120">
        <f t="shared" si="21"/>
        <v>4.5886221020453357</v>
      </c>
      <c r="AL16" s="39">
        <f t="shared" si="22"/>
        <v>95.442348539572137</v>
      </c>
      <c r="AM16" s="39">
        <f t="shared" si="23"/>
        <v>0</v>
      </c>
      <c r="AN16" s="39">
        <f t="shared" si="24"/>
        <v>0</v>
      </c>
      <c r="AO16" s="39">
        <f t="shared" si="25"/>
        <v>4.5576514604278522</v>
      </c>
      <c r="AP16" s="39">
        <f t="shared" si="26"/>
        <v>95.747032718636618</v>
      </c>
      <c r="AQ16" s="99">
        <f t="shared" si="27"/>
        <v>100.31923374029104</v>
      </c>
      <c r="AR16" s="120">
        <f t="shared" si="28"/>
        <v>0.11792560150068356</v>
      </c>
      <c r="AS16" s="231">
        <f t="shared" si="29"/>
        <v>2.4141413231334704E-3</v>
      </c>
      <c r="AT16" s="101">
        <f t="shared" si="9"/>
        <v>0</v>
      </c>
      <c r="AU16" s="101">
        <f t="shared" si="10"/>
        <v>0</v>
      </c>
      <c r="AV16" s="101">
        <f t="shared" si="11"/>
        <v>0</v>
      </c>
      <c r="AW16" s="101">
        <f t="shared" si="12"/>
        <v>2.6940294140351227E-2</v>
      </c>
      <c r="AX16" s="120">
        <f t="shared" si="13"/>
        <v>1.3883562029971952E-2</v>
      </c>
      <c r="AY16" s="40">
        <f t="shared" si="30"/>
        <v>0.10332524863011253</v>
      </c>
      <c r="AZ16" s="23">
        <f t="shared" si="31"/>
        <v>0</v>
      </c>
      <c r="BA16" s="1">
        <f t="shared" si="32"/>
        <v>0</v>
      </c>
      <c r="BB16" s="1">
        <f t="shared" si="33"/>
        <v>0</v>
      </c>
      <c r="BC16" s="1">
        <f t="shared" si="34"/>
        <v>0.75459763887123787</v>
      </c>
      <c r="BD16" s="156">
        <f t="shared" si="35"/>
        <v>2.7767124059943905E-2</v>
      </c>
      <c r="BE16" s="134">
        <f t="shared" si="36"/>
        <v>3.7979919174729997E-8</v>
      </c>
      <c r="BF16" s="1">
        <f t="shared" si="37"/>
        <v>0.97272929276735653</v>
      </c>
    </row>
    <row r="17" spans="2:58" x14ac:dyDescent="0.25">
      <c r="B17" s="5" t="s">
        <v>79</v>
      </c>
      <c r="C17" s="3" t="s">
        <v>16</v>
      </c>
      <c r="D17" s="29">
        <f>D14*0.6875</f>
        <v>8.7468785402385524E-11</v>
      </c>
      <c r="G17" s="17">
        <v>10</v>
      </c>
      <c r="H17" s="17">
        <v>135</v>
      </c>
      <c r="I17" s="42">
        <v>24962</v>
      </c>
      <c r="J17" s="42">
        <v>163</v>
      </c>
      <c r="N17" s="42">
        <v>44962</v>
      </c>
      <c r="O17" s="42">
        <v>113</v>
      </c>
      <c r="P17" s="42">
        <v>40</v>
      </c>
      <c r="Q17" s="42">
        <v>0</v>
      </c>
      <c r="R17" s="43">
        <v>21</v>
      </c>
      <c r="S17" s="32">
        <f t="shared" si="2"/>
        <v>3.7312140762485192E-6</v>
      </c>
      <c r="T17" s="33">
        <f t="shared" si="3"/>
        <v>2.5620454526636316E-8</v>
      </c>
      <c r="U17" s="33">
        <f t="shared" si="3"/>
        <v>0</v>
      </c>
      <c r="V17" s="33">
        <f t="shared" si="3"/>
        <v>0</v>
      </c>
      <c r="W17" s="33">
        <f t="shared" si="3"/>
        <v>0</v>
      </c>
      <c r="X17" s="33">
        <f t="shared" si="7"/>
        <v>5.7203949516539021E-6</v>
      </c>
      <c r="Y17" s="33">
        <f t="shared" si="14"/>
        <v>9.8839727504695637E-9</v>
      </c>
      <c r="Z17" s="33">
        <f t="shared" si="8"/>
        <v>4.3490973075768679E-9</v>
      </c>
      <c r="AA17" s="33">
        <f t="shared" si="0"/>
        <v>0</v>
      </c>
      <c r="AB17" s="34">
        <f t="shared" si="1"/>
        <v>2.0591834956509075E-9</v>
      </c>
      <c r="AC17" s="38">
        <f>((Branco!$O$10-S17)/(Branco!$O$10))*100</f>
        <v>3.6179003050310832</v>
      </c>
      <c r="AD17" s="39">
        <f>((Branco!$T$10-X17)/(Branco!$T$10))*100</f>
        <v>-1.032364100950826</v>
      </c>
      <c r="AE17" s="40">
        <f t="shared" si="15"/>
        <v>61.128129629633698</v>
      </c>
      <c r="AF17" s="23">
        <f t="shared" si="16"/>
        <v>0</v>
      </c>
      <c r="AG17" s="23">
        <f t="shared" si="17"/>
        <v>0</v>
      </c>
      <c r="AH17" s="23">
        <f t="shared" si="18"/>
        <v>0</v>
      </c>
      <c r="AI17" s="23">
        <f t="shared" si="19"/>
        <v>23.582281372811927</v>
      </c>
      <c r="AJ17" s="23">
        <f t="shared" si="20"/>
        <v>10.376560014306396</v>
      </c>
      <c r="AK17" s="117">
        <f t="shared" si="21"/>
        <v>4.9130289832479725</v>
      </c>
      <c r="AL17" s="39">
        <f t="shared" si="22"/>
        <v>94.644658754489299</v>
      </c>
      <c r="AM17" s="39">
        <f t="shared" si="23"/>
        <v>0</v>
      </c>
      <c r="AN17" s="39">
        <f t="shared" si="24"/>
        <v>0</v>
      </c>
      <c r="AO17" s="39">
        <f t="shared" si="25"/>
        <v>5.3553412455107061</v>
      </c>
      <c r="AP17" s="39">
        <f t="shared" si="26"/>
        <v>93.683203983108285</v>
      </c>
      <c r="AQ17" s="39">
        <f t="shared" si="27"/>
        <v>98.984142598183965</v>
      </c>
      <c r="AR17" s="117">
        <f t="shared" si="28"/>
        <v>3.4241493977742961</v>
      </c>
      <c r="AS17" s="231">
        <f t="shared" si="29"/>
        <v>6.9165371526023936E-2</v>
      </c>
      <c r="AT17" s="23">
        <f t="shared" ref="AT17:AT28" si="38">(AF17/100)*(($AC17/100)*($C$26))/($C$5/1000)</f>
        <v>0</v>
      </c>
      <c r="AU17" s="23"/>
      <c r="AV17" s="23">
        <f t="shared" ref="AV17:AV28" si="39">(AH17/100)*(($AC17/100)*($C$26))/($C$5/1000)</f>
        <v>0</v>
      </c>
      <c r="AW17" s="23"/>
      <c r="AX17" s="117"/>
      <c r="AY17" s="40"/>
      <c r="AZ17" s="23"/>
      <c r="BA17" s="1"/>
      <c r="BB17" s="1"/>
      <c r="BC17" s="1"/>
      <c r="BD17" s="156"/>
      <c r="BE17" s="134">
        <f t="shared" si="36"/>
        <v>3.8667746449366918E-8</v>
      </c>
      <c r="BF17" s="1">
        <f t="shared" si="37"/>
        <v>1.0257018195253307</v>
      </c>
    </row>
    <row r="18" spans="2:58" x14ac:dyDescent="0.25">
      <c r="B18" s="5" t="s">
        <v>13</v>
      </c>
      <c r="C18" s="3" t="s">
        <v>16</v>
      </c>
      <c r="D18" s="29">
        <v>1.1128238541580499E-10</v>
      </c>
      <c r="G18" s="17">
        <v>11</v>
      </c>
      <c r="H18" s="17">
        <v>150</v>
      </c>
      <c r="I18" s="42">
        <v>25616</v>
      </c>
      <c r="J18" s="42">
        <v>160</v>
      </c>
      <c r="N18" s="42">
        <v>43614</v>
      </c>
      <c r="O18" s="42">
        <v>111</v>
      </c>
      <c r="P18" s="42">
        <v>40</v>
      </c>
      <c r="Q18" s="42">
        <v>0</v>
      </c>
      <c r="R18" s="43">
        <v>19</v>
      </c>
      <c r="S18" s="32">
        <f t="shared" ref="S18:S28" si="40">I17*$D$9</f>
        <v>3.7312140762485192E-6</v>
      </c>
      <c r="T18" s="33">
        <f t="shared" ref="T18:T28" si="41">J17*$D$10</f>
        <v>2.5620454526636316E-8</v>
      </c>
      <c r="U18" s="33">
        <f t="shared" si="3"/>
        <v>0</v>
      </c>
      <c r="V18" s="33">
        <f t="shared" si="3"/>
        <v>0</v>
      </c>
      <c r="W18" s="33">
        <f t="shared" si="3"/>
        <v>0</v>
      </c>
      <c r="X18" s="33">
        <f t="shared" ref="X18:X28" si="42">N17*$D$14</f>
        <v>5.7203949516539021E-6</v>
      </c>
      <c r="Y18" s="33">
        <f t="shared" ref="Y18:Y28" si="43">O17*$D$17</f>
        <v>9.8839727504695637E-9</v>
      </c>
      <c r="Z18" s="33">
        <f t="shared" ref="Z18:Z28" si="44">P17*$D$15</f>
        <v>4.3490973075768679E-9</v>
      </c>
      <c r="AA18" s="33">
        <f t="shared" ref="AA18:AA28" si="45">Q17*$D$16</f>
        <v>0</v>
      </c>
      <c r="AB18" s="34">
        <f t="shared" ref="AB18:AB28" si="46">R17*$D$19</f>
        <v>2.0591834956509075E-9</v>
      </c>
      <c r="AC18" s="38">
        <f>((Branco!$O$10-S18)/(Branco!$O$10))*100</f>
        <v>3.6179003050310832</v>
      </c>
      <c r="AD18" s="39">
        <f>((Branco!$T$10-X18)/(Branco!$T$10))*100</f>
        <v>-1.032364100950826</v>
      </c>
      <c r="AE18" s="40">
        <f t="shared" si="15"/>
        <v>61.128129629633698</v>
      </c>
      <c r="AF18" s="23">
        <f t="shared" si="16"/>
        <v>0</v>
      </c>
      <c r="AG18" s="23">
        <f t="shared" si="17"/>
        <v>0</v>
      </c>
      <c r="AH18" s="23">
        <f t="shared" si="18"/>
        <v>0</v>
      </c>
      <c r="AI18" s="23">
        <f t="shared" si="19"/>
        <v>23.582281372811927</v>
      </c>
      <c r="AJ18" s="23">
        <f t="shared" si="20"/>
        <v>10.376560014306396</v>
      </c>
      <c r="AK18" s="117">
        <f t="shared" si="21"/>
        <v>4.9130289832479725</v>
      </c>
      <c r="AL18" s="39">
        <f t="shared" si="22"/>
        <v>94.644658754489299</v>
      </c>
      <c r="AM18" s="39">
        <f t="shared" si="23"/>
        <v>0</v>
      </c>
      <c r="AN18" s="39">
        <f t="shared" si="24"/>
        <v>0</v>
      </c>
      <c r="AO18" s="39">
        <f t="shared" si="25"/>
        <v>5.3553412455107061</v>
      </c>
      <c r="AP18" s="39">
        <f t="shared" si="26"/>
        <v>93.683203983108285</v>
      </c>
      <c r="AQ18" s="39">
        <f t="shared" si="27"/>
        <v>98.984142598183965</v>
      </c>
      <c r="AR18" s="117">
        <f t="shared" si="28"/>
        <v>3.4241493977742961</v>
      </c>
      <c r="AS18" s="231">
        <f t="shared" si="29"/>
        <v>6.9165371526023936E-2</v>
      </c>
      <c r="AT18" s="23">
        <f t="shared" si="38"/>
        <v>0</v>
      </c>
      <c r="AU18" s="23">
        <f t="shared" ref="AU18:AU28" si="47">(AG18/100)*(($AC18/100)*($C$26))/($C$5/1000)</f>
        <v>0</v>
      </c>
      <c r="AV18" s="23">
        <f t="shared" si="39"/>
        <v>0</v>
      </c>
      <c r="AW18" s="23">
        <f t="shared" ref="AW18:AX28" si="48">(AJ18/100)*(($AC18/100)*($C$26))/($C$5/1000)</f>
        <v>0.91930924396777725</v>
      </c>
      <c r="AX18" s="117">
        <f t="shared" si="48"/>
        <v>0.43526881297408221</v>
      </c>
      <c r="AY18" s="40">
        <f t="shared" si="30"/>
        <v>2.9602779013138241</v>
      </c>
      <c r="AZ18" s="23">
        <f t="shared" si="31"/>
        <v>0</v>
      </c>
      <c r="BA18" s="1">
        <f t="shared" si="32"/>
        <v>0</v>
      </c>
      <c r="BB18" s="1">
        <f t="shared" si="33"/>
        <v>0</v>
      </c>
      <c r="BC18" s="1">
        <f t="shared" si="34"/>
        <v>25.749851923537442</v>
      </c>
      <c r="BD18" s="156">
        <f t="shared" si="35"/>
        <v>0.87053762594816442</v>
      </c>
      <c r="BE18" s="134">
        <f t="shared" si="36"/>
        <v>3.8667746449366918E-8</v>
      </c>
      <c r="BF18" s="1">
        <f t="shared" si="37"/>
        <v>1.0257018195253307</v>
      </c>
    </row>
    <row r="19" spans="2:58" ht="15.75" thickBot="1" x14ac:dyDescent="0.3">
      <c r="B19" s="6" t="s">
        <v>11</v>
      </c>
      <c r="C19" s="7" t="s">
        <v>17</v>
      </c>
      <c r="D19" s="30">
        <v>9.8056356935757502E-11</v>
      </c>
      <c r="G19" s="17">
        <v>12</v>
      </c>
      <c r="H19" s="17">
        <v>165</v>
      </c>
      <c r="I19" s="42">
        <v>25672</v>
      </c>
      <c r="J19" s="42">
        <v>160</v>
      </c>
      <c r="N19" s="42">
        <v>44339</v>
      </c>
      <c r="O19" s="42">
        <v>106</v>
      </c>
      <c r="P19" s="42">
        <v>36</v>
      </c>
      <c r="Q19" s="42">
        <v>0</v>
      </c>
      <c r="R19" s="43">
        <v>20</v>
      </c>
      <c r="S19" s="32">
        <f t="shared" si="40"/>
        <v>3.8289712273528595E-6</v>
      </c>
      <c r="T19" s="33">
        <f t="shared" si="41"/>
        <v>2.5148912418784115E-8</v>
      </c>
      <c r="U19" s="33">
        <f t="shared" si="3"/>
        <v>0</v>
      </c>
      <c r="V19" s="33">
        <f t="shared" si="3"/>
        <v>0</v>
      </c>
      <c r="W19" s="33">
        <f t="shared" si="3"/>
        <v>0</v>
      </c>
      <c r="X19" s="33">
        <f t="shared" si="42"/>
        <v>5.5488925186031159E-6</v>
      </c>
      <c r="Y19" s="33">
        <f t="shared" si="43"/>
        <v>9.7090351796647927E-9</v>
      </c>
      <c r="Z19" s="33">
        <f t="shared" si="44"/>
        <v>4.3490973075768679E-9</v>
      </c>
      <c r="AA19" s="33">
        <f t="shared" si="45"/>
        <v>0</v>
      </c>
      <c r="AB19" s="34">
        <f t="shared" si="46"/>
        <v>1.8630707817793925E-9</v>
      </c>
      <c r="AC19" s="38">
        <f>((Branco!$O$10-S19)/(Branco!$O$10))*100</f>
        <v>1.0927062820958235</v>
      </c>
      <c r="AD19" s="39">
        <f>((Branco!$T$10-X19)/(Branco!$T$10))*100</f>
        <v>1.9966743494757899</v>
      </c>
      <c r="AE19" s="40">
        <f t="shared" si="15"/>
        <v>61.234091985408035</v>
      </c>
      <c r="AF19" s="23">
        <f t="shared" si="16"/>
        <v>0</v>
      </c>
      <c r="AG19" s="23">
        <f t="shared" si="17"/>
        <v>0</v>
      </c>
      <c r="AH19" s="23">
        <f t="shared" si="18"/>
        <v>0</v>
      </c>
      <c r="AI19" s="23">
        <f t="shared" si="19"/>
        <v>23.640145680299774</v>
      </c>
      <c r="AJ19" s="23">
        <f t="shared" si="20"/>
        <v>10.589444988751842</v>
      </c>
      <c r="AK19" s="117">
        <f t="shared" si="21"/>
        <v>4.536317345540346</v>
      </c>
      <c r="AL19" s="39">
        <f t="shared" si="22"/>
        <v>94.54971887775352</v>
      </c>
      <c r="AM19" s="39">
        <f t="shared" si="23"/>
        <v>0</v>
      </c>
      <c r="AN19" s="39">
        <f t="shared" si="24"/>
        <v>0</v>
      </c>
      <c r="AO19" s="39">
        <f t="shared" si="25"/>
        <v>5.4502811222464826</v>
      </c>
      <c r="AP19" s="39">
        <f t="shared" si="26"/>
        <v>94.251994712198879</v>
      </c>
      <c r="AQ19" s="39">
        <f t="shared" si="27"/>
        <v>99.685113642760186</v>
      </c>
      <c r="AR19" s="117">
        <f t="shared" si="28"/>
        <v>1.0331507178811534</v>
      </c>
      <c r="AS19" s="231">
        <f t="shared" si="29"/>
        <v>2.1016692678217569E-2</v>
      </c>
      <c r="AT19" s="23">
        <f t="shared" si="38"/>
        <v>0</v>
      </c>
      <c r="AU19" s="23">
        <f t="shared" si="47"/>
        <v>0</v>
      </c>
      <c r="AV19" s="23">
        <f t="shared" si="39"/>
        <v>0</v>
      </c>
      <c r="AW19" s="23">
        <f t="shared" si="48"/>
        <v>0.28335329556608352</v>
      </c>
      <c r="AX19" s="117">
        <f t="shared" si="48"/>
        <v>0.12138317645143651</v>
      </c>
      <c r="AY19" s="40">
        <f t="shared" si="30"/>
        <v>0.89951444662771185</v>
      </c>
      <c r="AZ19" s="23">
        <f t="shared" si="31"/>
        <v>0</v>
      </c>
      <c r="BA19" s="1">
        <f t="shared" si="32"/>
        <v>0</v>
      </c>
      <c r="BB19" s="1">
        <f t="shared" si="33"/>
        <v>0</v>
      </c>
      <c r="BC19" s="1">
        <f t="shared" si="34"/>
        <v>7.936725808806</v>
      </c>
      <c r="BD19" s="156">
        <f t="shared" si="35"/>
        <v>0.24276635290287302</v>
      </c>
      <c r="BE19" s="134">
        <f t="shared" si="36"/>
        <v>3.8196204341514717E-8</v>
      </c>
      <c r="BF19" s="1">
        <f t="shared" si="37"/>
        <v>0.98770495501352784</v>
      </c>
    </row>
    <row r="20" spans="2:58" ht="15.75" thickBot="1" x14ac:dyDescent="0.3">
      <c r="B20" s="5"/>
      <c r="C20" s="3"/>
      <c r="G20" s="91">
        <v>13</v>
      </c>
      <c r="H20" s="91">
        <v>180</v>
      </c>
      <c r="I20" s="93">
        <v>25389</v>
      </c>
      <c r="J20" s="93">
        <v>156</v>
      </c>
      <c r="N20" s="93">
        <v>43961</v>
      </c>
      <c r="O20" s="93">
        <v>100</v>
      </c>
      <c r="P20" s="93">
        <v>34</v>
      </c>
      <c r="Q20" s="93">
        <v>0</v>
      </c>
      <c r="R20" s="94">
        <v>22</v>
      </c>
      <c r="S20" s="95">
        <f t="shared" si="40"/>
        <v>3.8373418702608761E-6</v>
      </c>
      <c r="T20" s="96">
        <f t="shared" si="41"/>
        <v>2.5148912418784115E-8</v>
      </c>
      <c r="U20" s="33">
        <f t="shared" si="3"/>
        <v>0</v>
      </c>
      <c r="V20" s="33">
        <f t="shared" si="3"/>
        <v>0</v>
      </c>
      <c r="W20" s="33">
        <f t="shared" si="3"/>
        <v>0</v>
      </c>
      <c r="X20" s="96">
        <f t="shared" si="42"/>
        <v>5.6411323286638134E-6</v>
      </c>
      <c r="Y20" s="96">
        <f t="shared" si="43"/>
        <v>9.2716912526528661E-9</v>
      </c>
      <c r="Z20" s="96">
        <f t="shared" si="44"/>
        <v>3.9141875768191813E-9</v>
      </c>
      <c r="AA20" s="96">
        <f t="shared" si="45"/>
        <v>0</v>
      </c>
      <c r="AB20" s="97">
        <f t="shared" si="46"/>
        <v>1.9611271387151502E-9</v>
      </c>
      <c r="AC20" s="98">
        <f>((Branco!$O$10-S20)/(Branco!$O$10))*100</f>
        <v>0.87648171744082493</v>
      </c>
      <c r="AD20" s="99">
        <f>((Branco!$T$10-X20)/(Branco!$T$10))*100</f>
        <v>0.36755500484722919</v>
      </c>
      <c r="AE20" s="100">
        <f t="shared" si="15"/>
        <v>62.410570165625991</v>
      </c>
      <c r="AF20" s="101">
        <f t="shared" si="16"/>
        <v>0</v>
      </c>
      <c r="AG20" s="101">
        <f t="shared" si="17"/>
        <v>0</v>
      </c>
      <c r="AH20" s="101">
        <f t="shared" si="18"/>
        <v>0</v>
      </c>
      <c r="AI20" s="23">
        <f t="shared" si="19"/>
        <v>23.009008415231051</v>
      </c>
      <c r="AJ20" s="101">
        <f t="shared" si="20"/>
        <v>9.7136080613185314</v>
      </c>
      <c r="AK20" s="120">
        <f t="shared" si="21"/>
        <v>4.8668133578244293</v>
      </c>
      <c r="AL20" s="39">
        <f t="shared" si="22"/>
        <v>95.067865470258326</v>
      </c>
      <c r="AM20" s="39">
        <f t="shared" si="23"/>
        <v>0</v>
      </c>
      <c r="AN20" s="39">
        <f t="shared" si="24"/>
        <v>0</v>
      </c>
      <c r="AO20" s="39">
        <f t="shared" si="25"/>
        <v>4.9321345297416652</v>
      </c>
      <c r="AP20" s="39">
        <f t="shared" si="26"/>
        <v>95.415874260885914</v>
      </c>
      <c r="AQ20" s="99">
        <f t="shared" si="27"/>
        <v>100.3660635367231</v>
      </c>
      <c r="AR20" s="120">
        <f t="shared" si="28"/>
        <v>0.83325246000805309</v>
      </c>
      <c r="AS20" s="231">
        <f t="shared" si="29"/>
        <v>1.7066084006669594E-2</v>
      </c>
      <c r="AT20" s="101">
        <f t="shared" si="38"/>
        <v>0</v>
      </c>
      <c r="AU20" s="101">
        <f t="shared" si="47"/>
        <v>0</v>
      </c>
      <c r="AV20" s="101">
        <f t="shared" si="39"/>
        <v>0</v>
      </c>
      <c r="AW20" s="101">
        <f t="shared" si="48"/>
        <v>0.20848512153740975</v>
      </c>
      <c r="AX20" s="120">
        <f t="shared" si="48"/>
        <v>0.1044573929687858</v>
      </c>
      <c r="AY20" s="40">
        <f t="shared" si="30"/>
        <v>0.73042839548545857</v>
      </c>
      <c r="AZ20" s="23">
        <f t="shared" si="31"/>
        <v>0</v>
      </c>
      <c r="BA20" s="1">
        <f t="shared" si="32"/>
        <v>0</v>
      </c>
      <c r="BB20" s="1">
        <f t="shared" si="33"/>
        <v>0</v>
      </c>
      <c r="BC20" s="1">
        <f t="shared" si="34"/>
        <v>5.8396682542628477</v>
      </c>
      <c r="BD20" s="156">
        <f t="shared" si="35"/>
        <v>0.2089147859375716</v>
      </c>
      <c r="BE20" s="134">
        <f t="shared" si="36"/>
        <v>3.6891475149241658E-8</v>
      </c>
      <c r="BF20" s="1">
        <f t="shared" si="37"/>
        <v>0.9522264628935615</v>
      </c>
    </row>
    <row r="21" spans="2:58" x14ac:dyDescent="0.25">
      <c r="B21" s="253" t="s">
        <v>20</v>
      </c>
      <c r="C21" s="24">
        <v>10</v>
      </c>
      <c r="D21" s="13" t="s">
        <v>21</v>
      </c>
      <c r="G21" s="17">
        <v>14</v>
      </c>
      <c r="H21" s="17">
        <v>195</v>
      </c>
      <c r="I21" s="42">
        <v>25962</v>
      </c>
      <c r="J21" s="42">
        <v>156</v>
      </c>
      <c r="N21" s="42">
        <v>43662</v>
      </c>
      <c r="O21" s="42">
        <v>96</v>
      </c>
      <c r="P21" s="42">
        <v>35</v>
      </c>
      <c r="Q21" s="42">
        <v>0</v>
      </c>
      <c r="R21" s="43">
        <v>19</v>
      </c>
      <c r="S21" s="32">
        <f t="shared" si="40"/>
        <v>3.795040228422148E-6</v>
      </c>
      <c r="T21" s="33">
        <f t="shared" si="41"/>
        <v>2.452018960831451E-8</v>
      </c>
      <c r="U21" s="33">
        <f t="shared" si="3"/>
        <v>0</v>
      </c>
      <c r="V21" s="33">
        <f t="shared" si="3"/>
        <v>0</v>
      </c>
      <c r="W21" s="33">
        <f t="shared" si="3"/>
        <v>0</v>
      </c>
      <c r="X21" s="33">
        <f t="shared" si="42"/>
        <v>5.5930404001080294E-6</v>
      </c>
      <c r="Y21" s="33">
        <f t="shared" si="43"/>
        <v>8.7468785402385531E-9</v>
      </c>
      <c r="Z21" s="33">
        <f t="shared" si="44"/>
        <v>3.6967327114403379E-9</v>
      </c>
      <c r="AA21" s="33">
        <f t="shared" si="45"/>
        <v>0</v>
      </c>
      <c r="AB21" s="34">
        <f t="shared" si="46"/>
        <v>2.1572398525866652E-9</v>
      </c>
      <c r="AC21" s="38">
        <f>((Branco!$O$10-S21)/(Branco!$O$10))*100</f>
        <v>1.9691879995366595</v>
      </c>
      <c r="AD21" s="39">
        <f>((Branco!$T$10-X21)/(Branco!$T$10))*100</f>
        <v>1.21694412521908</v>
      </c>
      <c r="AE21" s="40">
        <f t="shared" si="15"/>
        <v>62.677753867702215</v>
      </c>
      <c r="AF21" s="23">
        <f t="shared" si="16"/>
        <v>0</v>
      </c>
      <c r="AG21" s="23">
        <f t="shared" si="17"/>
        <v>0</v>
      </c>
      <c r="AH21" s="23">
        <f t="shared" si="18"/>
        <v>0</v>
      </c>
      <c r="AI21" s="23">
        <f t="shared" si="19"/>
        <v>22.358501667942178</v>
      </c>
      <c r="AJ21" s="23">
        <f t="shared" si="20"/>
        <v>9.4494743598464321</v>
      </c>
      <c r="AK21" s="117">
        <f t="shared" si="21"/>
        <v>5.5142701045091735</v>
      </c>
      <c r="AL21" s="39">
        <f t="shared" si="22"/>
        <v>95.215037753163841</v>
      </c>
      <c r="AM21" s="39">
        <f t="shared" si="23"/>
        <v>0</v>
      </c>
      <c r="AN21" s="39">
        <f t="shared" si="24"/>
        <v>0</v>
      </c>
      <c r="AO21" s="39">
        <f t="shared" si="25"/>
        <v>4.7849622468361561</v>
      </c>
      <c r="AP21" s="39">
        <f t="shared" si="26"/>
        <v>94.581467890692295</v>
      </c>
      <c r="AQ21" s="39">
        <f t="shared" si="27"/>
        <v>99.334590546386153</v>
      </c>
      <c r="AR21" s="117">
        <f t="shared" si="28"/>
        <v>1.8749630971896023</v>
      </c>
      <c r="AS21" s="231">
        <f t="shared" si="29"/>
        <v>3.8007002022895281E-2</v>
      </c>
      <c r="AT21" s="23">
        <f t="shared" si="38"/>
        <v>0</v>
      </c>
      <c r="AU21" s="23">
        <f t="shared" si="47"/>
        <v>0</v>
      </c>
      <c r="AV21" s="23">
        <f t="shared" si="39"/>
        <v>0</v>
      </c>
      <c r="AW21" s="23">
        <f t="shared" si="48"/>
        <v>0.45566582856385179</v>
      </c>
      <c r="AX21" s="117">
        <f t="shared" si="48"/>
        <v>0.26590520915883886</v>
      </c>
      <c r="AY21" s="40">
        <f t="shared" si="30"/>
        <v>1.6266996865799179</v>
      </c>
      <c r="AZ21" s="23">
        <f t="shared" si="31"/>
        <v>0</v>
      </c>
      <c r="BA21" s="1">
        <f t="shared" si="32"/>
        <v>0</v>
      </c>
      <c r="BB21" s="1">
        <f t="shared" si="33"/>
        <v>0</v>
      </c>
      <c r="BC21" s="1">
        <f t="shared" si="34"/>
        <v>12.76319985807349</v>
      </c>
      <c r="BD21" s="156">
        <f t="shared" si="35"/>
        <v>0.53181041831767772</v>
      </c>
      <c r="BE21" s="134">
        <f t="shared" si="36"/>
        <v>3.5610387742635528E-8</v>
      </c>
      <c r="BF21" s="1">
        <f t="shared" si="37"/>
        <v>0.92961721939257314</v>
      </c>
    </row>
    <row r="22" spans="2:58" x14ac:dyDescent="0.25">
      <c r="B22" s="260"/>
      <c r="C22" s="23">
        <f>(C21/1000)*60</f>
        <v>0.6</v>
      </c>
      <c r="D22" s="14" t="s">
        <v>22</v>
      </c>
      <c r="G22" s="17">
        <v>15</v>
      </c>
      <c r="H22" s="17">
        <v>210</v>
      </c>
      <c r="I22" s="42">
        <v>26602</v>
      </c>
      <c r="J22" s="42">
        <v>160</v>
      </c>
      <c r="N22" s="42">
        <v>43569</v>
      </c>
      <c r="O22" s="42">
        <v>94</v>
      </c>
      <c r="P22" s="42">
        <v>45</v>
      </c>
      <c r="Q22" s="42">
        <v>0</v>
      </c>
      <c r="R22" s="43">
        <v>21</v>
      </c>
      <c r="S22" s="32">
        <f t="shared" si="40"/>
        <v>3.8806898424631061E-6</v>
      </c>
      <c r="T22" s="33">
        <f t="shared" si="41"/>
        <v>2.452018960831451E-8</v>
      </c>
      <c r="U22" s="33">
        <f t="shared" ref="U22:W28" si="49">K22*$D$10</f>
        <v>0</v>
      </c>
      <c r="V22" s="33">
        <f t="shared" si="49"/>
        <v>0</v>
      </c>
      <c r="W22" s="33">
        <f t="shared" si="49"/>
        <v>0</v>
      </c>
      <c r="X22" s="33">
        <f t="shared" si="42"/>
        <v>5.554999430165755E-6</v>
      </c>
      <c r="Y22" s="33">
        <f t="shared" si="43"/>
        <v>8.3970033986290111E-9</v>
      </c>
      <c r="Z22" s="33">
        <f t="shared" si="44"/>
        <v>3.80546014412976E-9</v>
      </c>
      <c r="AA22" s="33">
        <f t="shared" si="45"/>
        <v>0</v>
      </c>
      <c r="AB22" s="34">
        <f t="shared" si="46"/>
        <v>1.8630707817793925E-9</v>
      </c>
      <c r="AC22" s="38">
        <f>((Branco!$O$10-S22)/(Branco!$O$10))*100</f>
        <v>-0.24325263523687882</v>
      </c>
      <c r="AD22" s="39">
        <f>((Branco!$T$10-X22)/(Branco!$T$10))*100</f>
        <v>1.8888154135555575</v>
      </c>
      <c r="AE22" s="40">
        <f t="shared" si="15"/>
        <v>63.547310012855618</v>
      </c>
      <c r="AF22" s="23">
        <f t="shared" si="16"/>
        <v>0</v>
      </c>
      <c r="AG22" s="23">
        <f t="shared" si="17"/>
        <v>0</v>
      </c>
      <c r="AH22" s="23">
        <f t="shared" si="18"/>
        <v>0</v>
      </c>
      <c r="AI22" s="23">
        <f t="shared" si="19"/>
        <v>21.761943389325996</v>
      </c>
      <c r="AJ22" s="23">
        <f t="shared" si="20"/>
        <v>9.862352591212403</v>
      </c>
      <c r="AK22" s="117">
        <f t="shared" si="21"/>
        <v>4.8283940066059925</v>
      </c>
      <c r="AL22" s="39">
        <f t="shared" si="22"/>
        <v>95.081225965919771</v>
      </c>
      <c r="AM22" s="39">
        <f t="shared" si="23"/>
        <v>0</v>
      </c>
      <c r="AN22" s="39">
        <f t="shared" si="24"/>
        <v>0</v>
      </c>
      <c r="AO22" s="39">
        <f t="shared" si="25"/>
        <v>4.9187740340802222</v>
      </c>
      <c r="AP22" s="39">
        <f t="shared" si="26"/>
        <v>95.661404432823758</v>
      </c>
      <c r="AQ22" s="39">
        <f t="shared" si="27"/>
        <v>100.61019245493527</v>
      </c>
      <c r="AR22" s="117">
        <f t="shared" si="28"/>
        <v>-0.23128758777763131</v>
      </c>
      <c r="AS22" s="231">
        <f t="shared" si="29"/>
        <v>-4.7485901793496849E-3</v>
      </c>
      <c r="AT22" s="23">
        <f t="shared" si="38"/>
        <v>0</v>
      </c>
      <c r="AU22" s="23">
        <f t="shared" si="47"/>
        <v>0</v>
      </c>
      <c r="AV22" s="23">
        <f t="shared" si="39"/>
        <v>0</v>
      </c>
      <c r="AW22" s="23">
        <f t="shared" si="48"/>
        <v>-5.8747543092326812E-2</v>
      </c>
      <c r="AX22" s="117">
        <f t="shared" si="48"/>
        <v>-2.8761523414054649E-2</v>
      </c>
      <c r="AY22" s="40">
        <f t="shared" si="30"/>
        <v>-0.2032396596761665</v>
      </c>
      <c r="AZ22" s="23">
        <f t="shared" si="31"/>
        <v>0</v>
      </c>
      <c r="BA22" s="1">
        <f t="shared" si="32"/>
        <v>0</v>
      </c>
      <c r="BB22" s="1">
        <f t="shared" si="33"/>
        <v>0</v>
      </c>
      <c r="BC22" s="1">
        <f t="shared" si="34"/>
        <v>-1.6455186820160741</v>
      </c>
      <c r="BD22" s="156">
        <f t="shared" si="35"/>
        <v>-5.7523046828109298E-2</v>
      </c>
      <c r="BE22" s="134">
        <f t="shared" si="36"/>
        <v>3.5936570040703786E-8</v>
      </c>
      <c r="BF22" s="1">
        <f t="shared" si="37"/>
        <v>0.91753887799909806</v>
      </c>
    </row>
    <row r="23" spans="2:58" ht="18.75" thickBot="1" x14ac:dyDescent="0.4">
      <c r="B23" s="254"/>
      <c r="C23" s="25">
        <f>(1*C22)/(0.082057*298)</f>
        <v>2.4536880690153747E-2</v>
      </c>
      <c r="D23" s="15" t="s">
        <v>23</v>
      </c>
      <c r="G23" s="17">
        <v>16</v>
      </c>
      <c r="H23" s="17">
        <v>225</v>
      </c>
      <c r="I23" s="42">
        <v>23065</v>
      </c>
      <c r="J23" s="42">
        <v>138</v>
      </c>
      <c r="N23" s="42">
        <v>46328</v>
      </c>
      <c r="O23" s="42">
        <v>91</v>
      </c>
      <c r="P23" s="42">
        <v>32</v>
      </c>
      <c r="Q23" s="42">
        <v>0</v>
      </c>
      <c r="R23" s="43">
        <v>21</v>
      </c>
      <c r="S23" s="32">
        <f t="shared" si="40"/>
        <v>3.9763543328404419E-6</v>
      </c>
      <c r="T23" s="33">
        <f t="shared" si="41"/>
        <v>2.5148912418784115E-8</v>
      </c>
      <c r="U23" s="33">
        <f t="shared" si="49"/>
        <v>0</v>
      </c>
      <c r="V23" s="33">
        <f t="shared" si="49"/>
        <v>0</v>
      </c>
      <c r="W23" s="33">
        <f t="shared" si="49"/>
        <v>0</v>
      </c>
      <c r="X23" s="33">
        <f t="shared" si="42"/>
        <v>5.5431672890131417E-6</v>
      </c>
      <c r="Y23" s="33">
        <f t="shared" si="43"/>
        <v>8.2220658278242385E-9</v>
      </c>
      <c r="Z23" s="33">
        <f t="shared" si="44"/>
        <v>4.8927344710239766E-9</v>
      </c>
      <c r="AA23" s="33">
        <f t="shared" si="45"/>
        <v>0</v>
      </c>
      <c r="AB23" s="34">
        <f t="shared" si="46"/>
        <v>2.0591834956509075E-9</v>
      </c>
      <c r="AC23" s="38">
        <f>((Branco!$O$10-S23)/(Branco!$O$10))*100</f>
        <v>-2.7143905170083782</v>
      </c>
      <c r="AD23" s="39">
        <f>((Branco!$T$10-X23)/(Branco!$T$10))*100</f>
        <v>2.09779210190101</v>
      </c>
      <c r="AE23" s="40">
        <f t="shared" si="15"/>
        <v>62.368814694663534</v>
      </c>
      <c r="AF23" s="23">
        <f t="shared" si="16"/>
        <v>0</v>
      </c>
      <c r="AG23" s="23">
        <f t="shared" si="17"/>
        <v>0</v>
      </c>
      <c r="AH23" s="23">
        <f t="shared" si="18"/>
        <v>0</v>
      </c>
      <c r="AI23" s="23">
        <f t="shared" si="19"/>
        <v>20.390563674629387</v>
      </c>
      <c r="AJ23" s="23">
        <f t="shared" si="20"/>
        <v>12.133886527258438</v>
      </c>
      <c r="AK23" s="117">
        <f t="shared" si="21"/>
        <v>5.1067351034486661</v>
      </c>
      <c r="AL23" s="39">
        <f t="shared" si="22"/>
        <v>93.909924516771824</v>
      </c>
      <c r="AM23" s="39">
        <f t="shared" si="23"/>
        <v>0</v>
      </c>
      <c r="AN23" s="39">
        <f t="shared" si="24"/>
        <v>0</v>
      </c>
      <c r="AO23" s="39">
        <f t="shared" si="25"/>
        <v>6.0900754832281745</v>
      </c>
      <c r="AP23" s="39">
        <f t="shared" si="26"/>
        <v>96.004220911980568</v>
      </c>
      <c r="AQ23" s="39">
        <f t="shared" si="27"/>
        <v>102.23011189284337</v>
      </c>
      <c r="AR23" s="117">
        <f t="shared" si="28"/>
        <v>-2.5490820856129806</v>
      </c>
      <c r="AS23" s="231">
        <f t="shared" si="29"/>
        <v>-5.3178127455229776E-2</v>
      </c>
      <c r="AT23" s="23">
        <f t="shared" si="38"/>
        <v>0</v>
      </c>
      <c r="AU23" s="23">
        <f t="shared" si="47"/>
        <v>0</v>
      </c>
      <c r="AV23" s="23">
        <f t="shared" si="39"/>
        <v>0</v>
      </c>
      <c r="AW23" s="23">
        <f t="shared" si="48"/>
        <v>-0.80653624369132915</v>
      </c>
      <c r="AX23" s="117">
        <f t="shared" si="48"/>
        <v>-0.3394433381760612</v>
      </c>
      <c r="AY23" s="40">
        <f t="shared" si="30"/>
        <v>-2.2760238550838343</v>
      </c>
      <c r="AZ23" s="23">
        <f t="shared" si="31"/>
        <v>0</v>
      </c>
      <c r="BA23" s="1">
        <f t="shared" si="32"/>
        <v>0</v>
      </c>
      <c r="BB23" s="1">
        <f t="shared" si="33"/>
        <v>0</v>
      </c>
      <c r="BC23" s="1">
        <f t="shared" si="34"/>
        <v>-22.59108018579413</v>
      </c>
      <c r="BD23" s="156">
        <f t="shared" si="35"/>
        <v>-0.67888667635212241</v>
      </c>
      <c r="BE23" s="134">
        <f t="shared" si="36"/>
        <v>3.9827115831856046E-8</v>
      </c>
      <c r="BF23" s="1">
        <f t="shared" si="37"/>
        <v>0.9916662466787306</v>
      </c>
    </row>
    <row r="24" spans="2:58" x14ac:dyDescent="0.25">
      <c r="B24" s="253" t="s">
        <v>24</v>
      </c>
      <c r="C24" s="24">
        <v>20</v>
      </c>
      <c r="D24" s="13" t="s">
        <v>21</v>
      </c>
      <c r="G24" s="91">
        <v>17</v>
      </c>
      <c r="H24" s="91">
        <v>240</v>
      </c>
      <c r="I24" s="93">
        <v>24813</v>
      </c>
      <c r="J24" s="93">
        <v>149</v>
      </c>
      <c r="N24" s="93">
        <v>45830</v>
      </c>
      <c r="O24" s="93">
        <v>89</v>
      </c>
      <c r="P24" s="93">
        <v>30</v>
      </c>
      <c r="Q24" s="93">
        <v>0</v>
      </c>
      <c r="R24" s="94">
        <v>21</v>
      </c>
      <c r="S24" s="95">
        <f t="shared" si="40"/>
        <v>3.447658547739448E-6</v>
      </c>
      <c r="T24" s="96">
        <f t="shared" si="41"/>
        <v>2.1690936961201297E-8</v>
      </c>
      <c r="U24" s="33">
        <f t="shared" si="49"/>
        <v>0</v>
      </c>
      <c r="V24" s="33">
        <f t="shared" si="49"/>
        <v>0</v>
      </c>
      <c r="W24" s="33">
        <f t="shared" si="49"/>
        <v>0</v>
      </c>
      <c r="X24" s="96">
        <f t="shared" si="42"/>
        <v>5.8941874765406782E-6</v>
      </c>
      <c r="Y24" s="96">
        <f t="shared" si="43"/>
        <v>7.9596594716170828E-9</v>
      </c>
      <c r="Z24" s="96">
        <f t="shared" si="44"/>
        <v>3.4792778460614946E-9</v>
      </c>
      <c r="AA24" s="96">
        <f t="shared" si="45"/>
        <v>0</v>
      </c>
      <c r="AB24" s="97">
        <f t="shared" si="46"/>
        <v>2.0591834956509075E-9</v>
      </c>
      <c r="AC24" s="98">
        <f>((Branco!$O$10-S24)/(Branco!$O$10))*100</f>
        <v>10.942507432719406</v>
      </c>
      <c r="AD24" s="99">
        <f>((Branco!$T$10-X24)/(Branco!$T$10))*100</f>
        <v>-4.1018496523475338</v>
      </c>
      <c r="AE24" s="100">
        <f t="shared" si="15"/>
        <v>61.641141687234423</v>
      </c>
      <c r="AF24" s="101">
        <f t="shared" si="16"/>
        <v>0</v>
      </c>
      <c r="AG24" s="101">
        <f t="shared" si="17"/>
        <v>0</v>
      </c>
      <c r="AH24" s="101">
        <f t="shared" si="18"/>
        <v>0</v>
      </c>
      <c r="AI24" s="23">
        <f t="shared" si="19"/>
        <v>22.619700483649048</v>
      </c>
      <c r="AJ24" s="101">
        <f t="shared" si="20"/>
        <v>9.8873856423053592</v>
      </c>
      <c r="AK24" s="120">
        <f t="shared" si="21"/>
        <v>5.8517721868111741</v>
      </c>
      <c r="AL24" s="39">
        <f t="shared" si="22"/>
        <v>94.924621684713358</v>
      </c>
      <c r="AM24" s="39">
        <f t="shared" si="23"/>
        <v>0</v>
      </c>
      <c r="AN24" s="39">
        <f t="shared" si="24"/>
        <v>0</v>
      </c>
      <c r="AO24" s="39">
        <f t="shared" si="25"/>
        <v>5.0753783152866419</v>
      </c>
      <c r="AP24" s="39">
        <f t="shared" si="26"/>
        <v>90.148157783045335</v>
      </c>
      <c r="AQ24" s="99">
        <f t="shared" si="27"/>
        <v>94.968150710641993</v>
      </c>
      <c r="AR24" s="120">
        <f t="shared" si="28"/>
        <v>10.387133783330537</v>
      </c>
      <c r="AS24" s="231">
        <f t="shared" si="29"/>
        <v>0.20130014606917213</v>
      </c>
      <c r="AT24" s="101">
        <f t="shared" si="38"/>
        <v>0</v>
      </c>
      <c r="AU24" s="101">
        <f t="shared" si="47"/>
        <v>0</v>
      </c>
      <c r="AV24" s="101">
        <f t="shared" si="39"/>
        <v>0</v>
      </c>
      <c r="AW24" s="101">
        <f t="shared" si="48"/>
        <v>2.6494147718403673</v>
      </c>
      <c r="AX24" s="120">
        <f t="shared" si="48"/>
        <v>1.5680354983673168</v>
      </c>
      <c r="AY24" s="40">
        <f t="shared" si="30"/>
        <v>8.6156462517605661</v>
      </c>
      <c r="AZ24" s="23">
        <f t="shared" si="31"/>
        <v>0</v>
      </c>
      <c r="BA24" s="1">
        <f t="shared" si="32"/>
        <v>0</v>
      </c>
      <c r="BB24" s="1">
        <f t="shared" si="33"/>
        <v>0</v>
      </c>
      <c r="BC24" s="1">
        <f t="shared" si="34"/>
        <v>74.2101077592487</v>
      </c>
      <c r="BD24" s="156">
        <f t="shared" si="35"/>
        <v>3.1360709967346336</v>
      </c>
      <c r="BE24" s="134">
        <f t="shared" si="36"/>
        <v>3.2128770499385779E-8</v>
      </c>
      <c r="BF24" s="1">
        <f t="shared" si="37"/>
        <v>0.92329695929941424</v>
      </c>
    </row>
    <row r="25" spans="2:58" x14ac:dyDescent="0.25">
      <c r="B25" s="260"/>
      <c r="C25" s="23">
        <f>(C24/1000)*60</f>
        <v>1.2</v>
      </c>
      <c r="D25" s="14" t="s">
        <v>22</v>
      </c>
      <c r="G25" s="17">
        <v>18</v>
      </c>
      <c r="H25" s="17">
        <v>255</v>
      </c>
      <c r="I25" s="42">
        <v>26466</v>
      </c>
      <c r="J25" s="42">
        <v>149</v>
      </c>
      <c r="N25" s="42">
        <v>43845</v>
      </c>
      <c r="O25" s="42">
        <v>86</v>
      </c>
      <c r="P25" s="42">
        <v>33</v>
      </c>
      <c r="Q25" s="42">
        <v>0</v>
      </c>
      <c r="R25" s="43">
        <v>22</v>
      </c>
      <c r="S25" s="32">
        <f t="shared" si="40"/>
        <v>3.7089421870825459E-6</v>
      </c>
      <c r="T25" s="33">
        <f t="shared" si="41"/>
        <v>2.3419924689992704E-8</v>
      </c>
      <c r="U25" s="33">
        <f t="shared" si="49"/>
        <v>0</v>
      </c>
      <c r="V25" s="33">
        <f t="shared" si="49"/>
        <v>0</v>
      </c>
      <c r="W25" s="33">
        <f t="shared" si="49"/>
        <v>0</v>
      </c>
      <c r="X25" s="33">
        <f t="shared" si="42"/>
        <v>5.8308282690782956E-6</v>
      </c>
      <c r="Y25" s="33">
        <f t="shared" si="43"/>
        <v>7.7847219008123118E-9</v>
      </c>
      <c r="Z25" s="33">
        <f t="shared" si="44"/>
        <v>3.2618229806826513E-9</v>
      </c>
      <c r="AA25" s="33">
        <f t="shared" si="45"/>
        <v>0</v>
      </c>
      <c r="AB25" s="34">
        <f t="shared" si="46"/>
        <v>2.0591834956509075E-9</v>
      </c>
      <c r="AC25" s="38">
        <f>((Branco!$O$10-S25)/(Branco!$O$10))*100</f>
        <v>4.1932120931310068</v>
      </c>
      <c r="AD25" s="39">
        <f>((Branco!$T$10-X25)/(Branco!$T$10))*100</f>
        <v>-2.9828131921750858</v>
      </c>
      <c r="AE25" s="40">
        <f t="shared" si="15"/>
        <v>64.119112797090978</v>
      </c>
      <c r="AF25" s="23">
        <f t="shared" si="16"/>
        <v>0</v>
      </c>
      <c r="AG25" s="23">
        <f t="shared" si="17"/>
        <v>0</v>
      </c>
      <c r="AH25" s="23">
        <f t="shared" si="18"/>
        <v>0</v>
      </c>
      <c r="AI25" s="23">
        <f t="shared" si="19"/>
        <v>21.313025906759421</v>
      </c>
      <c r="AJ25" s="23">
        <f t="shared" si="20"/>
        <v>8.9302249426917175</v>
      </c>
      <c r="AK25" s="117">
        <f t="shared" si="21"/>
        <v>5.6376363534578795</v>
      </c>
      <c r="AL25" s="39">
        <f t="shared" si="22"/>
        <v>95.563449229163155</v>
      </c>
      <c r="AM25" s="39">
        <f t="shared" si="23"/>
        <v>0</v>
      </c>
      <c r="AN25" s="39">
        <f t="shared" si="24"/>
        <v>0</v>
      </c>
      <c r="AO25" s="39">
        <f t="shared" si="25"/>
        <v>4.4365507708368481</v>
      </c>
      <c r="AP25" s="39">
        <f t="shared" si="26"/>
        <v>94.792634375765545</v>
      </c>
      <c r="AQ25" s="39">
        <f t="shared" si="27"/>
        <v>99.193399924746132</v>
      </c>
      <c r="AR25" s="117">
        <f t="shared" si="28"/>
        <v>4.0071781096903791</v>
      </c>
      <c r="AS25" s="231">
        <f t="shared" si="29"/>
        <v>8.1113250613144547E-2</v>
      </c>
      <c r="AT25" s="23">
        <f t="shared" si="38"/>
        <v>0</v>
      </c>
      <c r="AU25" s="23">
        <f t="shared" si="47"/>
        <v>0</v>
      </c>
      <c r="AV25" s="23">
        <f t="shared" si="39"/>
        <v>0</v>
      </c>
      <c r="AW25" s="23">
        <f t="shared" si="48"/>
        <v>0.91698209918321938</v>
      </c>
      <c r="AX25" s="117">
        <f t="shared" si="48"/>
        <v>0.57888929461470329</v>
      </c>
      <c r="AY25" s="40">
        <f t="shared" si="30"/>
        <v>3.4716471262425865</v>
      </c>
      <c r="AZ25" s="23">
        <f t="shared" si="31"/>
        <v>0</v>
      </c>
      <c r="BA25" s="1">
        <f t="shared" si="32"/>
        <v>0</v>
      </c>
      <c r="BB25" s="1">
        <f t="shared" si="33"/>
        <v>0</v>
      </c>
      <c r="BC25" s="1">
        <f t="shared" si="34"/>
        <v>25.684668598121977</v>
      </c>
      <c r="BD25" s="156">
        <f t="shared" si="35"/>
        <v>1.1577785892294066</v>
      </c>
      <c r="BE25" s="134">
        <f t="shared" si="36"/>
        <v>3.3205393632040654E-8</v>
      </c>
      <c r="BF25" s="1">
        <f t="shared" si="37"/>
        <v>0.88733522438203449</v>
      </c>
    </row>
    <row r="26" spans="2:58" ht="18.75" thickBot="1" x14ac:dyDescent="0.4">
      <c r="B26" s="254"/>
      <c r="C26" s="25">
        <f>(1*C25)/(0.082057*298)</f>
        <v>4.9073761380307494E-2</v>
      </c>
      <c r="D26" s="15" t="s">
        <v>25</v>
      </c>
      <c r="G26" s="17">
        <v>19</v>
      </c>
      <c r="H26" s="17">
        <v>270</v>
      </c>
      <c r="I26" s="42">
        <v>27149</v>
      </c>
      <c r="J26" s="42">
        <v>150</v>
      </c>
      <c r="N26" s="42">
        <v>43662</v>
      </c>
      <c r="O26" s="42">
        <v>82</v>
      </c>
      <c r="P26" s="42">
        <v>38</v>
      </c>
      <c r="Q26" s="42">
        <v>0</v>
      </c>
      <c r="R26" s="43">
        <v>18</v>
      </c>
      <c r="S26" s="32">
        <f t="shared" si="40"/>
        <v>3.9560256286352579E-6</v>
      </c>
      <c r="T26" s="33">
        <f t="shared" si="41"/>
        <v>2.3419924689992704E-8</v>
      </c>
      <c r="U26" s="33">
        <f t="shared" si="49"/>
        <v>0</v>
      </c>
      <c r="V26" s="33">
        <f t="shared" si="49"/>
        <v>0</v>
      </c>
      <c r="W26" s="33">
        <f t="shared" si="49"/>
        <v>0</v>
      </c>
      <c r="X26" s="33">
        <f t="shared" si="42"/>
        <v>5.5782820304983178E-6</v>
      </c>
      <c r="Y26" s="33">
        <f t="shared" si="43"/>
        <v>7.5223155446051545E-9</v>
      </c>
      <c r="Z26" s="33">
        <f t="shared" si="44"/>
        <v>3.5880052787509163E-9</v>
      </c>
      <c r="AA26" s="33">
        <f t="shared" si="45"/>
        <v>0</v>
      </c>
      <c r="AB26" s="34">
        <f t="shared" si="46"/>
        <v>2.1572398525866652E-9</v>
      </c>
      <c r="AC26" s="38">
        <f>((Branco!$O$10-S26)/(Branco!$O$10))*100</f>
        <v>-2.1892737171319316</v>
      </c>
      <c r="AD26" s="39">
        <f>((Branco!$T$10-X26)/(Branco!$T$10))*100</f>
        <v>1.4776032203596499</v>
      </c>
      <c r="AE26" s="40">
        <f t="shared" si="15"/>
        <v>63.836276747760557</v>
      </c>
      <c r="AF26" s="23">
        <f t="shared" si="16"/>
        <v>0</v>
      </c>
      <c r="AG26" s="23">
        <f t="shared" si="17"/>
        <v>0</v>
      </c>
      <c r="AH26" s="23">
        <f t="shared" si="18"/>
        <v>0</v>
      </c>
      <c r="AI26" s="23">
        <f t="shared" si="19"/>
        <v>20.503764347909414</v>
      </c>
      <c r="AJ26" s="23">
        <f t="shared" si="20"/>
        <v>9.7799160748215286</v>
      </c>
      <c r="AK26" s="117">
        <f t="shared" si="21"/>
        <v>5.8800428295084943</v>
      </c>
      <c r="AL26" s="39">
        <f t="shared" si="22"/>
        <v>95.141349800367877</v>
      </c>
      <c r="AM26" s="39">
        <f t="shared" si="23"/>
        <v>0</v>
      </c>
      <c r="AN26" s="39">
        <f t="shared" si="24"/>
        <v>0</v>
      </c>
      <c r="AO26" s="39">
        <f t="shared" si="25"/>
        <v>4.8586501996321276</v>
      </c>
      <c r="AP26" s="39">
        <f t="shared" si="26"/>
        <v>97.08377665849936</v>
      </c>
      <c r="AQ26" s="39">
        <f t="shared" si="27"/>
        <v>102.041622136124</v>
      </c>
      <c r="AR26" s="117">
        <f t="shared" si="28"/>
        <v>-2.0829045653040072</v>
      </c>
      <c r="AS26" s="231">
        <f t="shared" si="29"/>
        <v>-4.3372765017747734E-2</v>
      </c>
      <c r="AT26" s="23">
        <f t="shared" si="38"/>
        <v>0</v>
      </c>
      <c r="AU26" s="23">
        <f t="shared" si="47"/>
        <v>0</v>
      </c>
      <c r="AV26" s="23">
        <f t="shared" si="39"/>
        <v>0</v>
      </c>
      <c r="AW26" s="23">
        <f t="shared" si="48"/>
        <v>-0.52430840629361808</v>
      </c>
      <c r="AX26" s="117">
        <f t="shared" si="48"/>
        <v>-0.31523336818962172</v>
      </c>
      <c r="AY26" s="40">
        <f t="shared" si="30"/>
        <v>-1.856354342759603</v>
      </c>
      <c r="AZ26" s="23">
        <f t="shared" si="31"/>
        <v>0</v>
      </c>
      <c r="BA26" s="1">
        <f t="shared" si="32"/>
        <v>0</v>
      </c>
      <c r="BB26" s="1">
        <f t="shared" si="33"/>
        <v>0</v>
      </c>
      <c r="BC26" s="1">
        <f t="shared" si="34"/>
        <v>-14.685878460284243</v>
      </c>
      <c r="BD26" s="156">
        <f t="shared" si="35"/>
        <v>-0.63046673637924344</v>
      </c>
      <c r="BE26" s="134">
        <f t="shared" si="36"/>
        <v>3.4183940526245454E-8</v>
      </c>
      <c r="BF26" s="1">
        <f t="shared" si="37"/>
        <v>0.8566953673420421</v>
      </c>
    </row>
    <row r="27" spans="2:58" ht="15.75" thickBot="1" x14ac:dyDescent="0.3">
      <c r="G27" s="17">
        <v>20</v>
      </c>
      <c r="H27" s="17">
        <v>285</v>
      </c>
      <c r="I27" s="42">
        <v>26175</v>
      </c>
      <c r="J27" s="42">
        <v>143</v>
      </c>
      <c r="N27" s="42">
        <v>43665</v>
      </c>
      <c r="O27" s="42">
        <v>85</v>
      </c>
      <c r="P27" s="42">
        <v>39</v>
      </c>
      <c r="Q27" s="42">
        <v>0</v>
      </c>
      <c r="R27" s="43">
        <v>20</v>
      </c>
      <c r="S27" s="32">
        <f t="shared" si="40"/>
        <v>4.0581175769598209E-6</v>
      </c>
      <c r="T27" s="33">
        <f t="shared" si="41"/>
        <v>2.3577105392610105E-8</v>
      </c>
      <c r="U27" s="33">
        <f t="shared" si="49"/>
        <v>0</v>
      </c>
      <c r="V27" s="33">
        <f t="shared" si="49"/>
        <v>0</v>
      </c>
      <c r="W27" s="33">
        <f t="shared" si="49"/>
        <v>0</v>
      </c>
      <c r="X27" s="33">
        <f t="shared" si="42"/>
        <v>5.554999430165755E-6</v>
      </c>
      <c r="Y27" s="33">
        <f t="shared" si="43"/>
        <v>7.1724404029956133E-9</v>
      </c>
      <c r="Z27" s="33">
        <f t="shared" si="44"/>
        <v>4.1316424421980246E-9</v>
      </c>
      <c r="AA27" s="33">
        <f t="shared" si="45"/>
        <v>0</v>
      </c>
      <c r="AB27" s="34">
        <f t="shared" si="46"/>
        <v>1.765014424843635E-9</v>
      </c>
      <c r="AC27" s="38">
        <f>((Branco!$O$10-S27)/(Branco!$O$10))*100</f>
        <v>-4.8264411753349528</v>
      </c>
      <c r="AD27" s="39">
        <f>((Branco!$T$10-X27)/(Branco!$T$10))*100</f>
        <v>1.8888154135555575</v>
      </c>
      <c r="AE27" s="40">
        <f t="shared" si="15"/>
        <v>64.337103654785224</v>
      </c>
      <c r="AF27" s="23">
        <f t="shared" si="16"/>
        <v>0</v>
      </c>
      <c r="AG27" s="23">
        <f t="shared" si="17"/>
        <v>0</v>
      </c>
      <c r="AH27" s="23">
        <f t="shared" si="18"/>
        <v>0</v>
      </c>
      <c r="AI27" s="23">
        <f t="shared" si="19"/>
        <v>19.572124481826091</v>
      </c>
      <c r="AJ27" s="23">
        <f t="shared" si="20"/>
        <v>11.274408102341559</v>
      </c>
      <c r="AK27" s="117">
        <f t="shared" si="21"/>
        <v>4.8163637610471248</v>
      </c>
      <c r="AL27" s="39">
        <f t="shared" si="22"/>
        <v>94.481059100043808</v>
      </c>
      <c r="AM27" s="39">
        <f t="shared" si="23"/>
        <v>0</v>
      </c>
      <c r="AN27" s="39">
        <f t="shared" si="24"/>
        <v>0</v>
      </c>
      <c r="AO27" s="39">
        <f t="shared" si="25"/>
        <v>5.5189408999561937</v>
      </c>
      <c r="AP27" s="39">
        <f t="shared" si="26"/>
        <v>97.972843823205366</v>
      </c>
      <c r="AQ27" s="39">
        <f t="shared" si="27"/>
        <v>103.6957510388026</v>
      </c>
      <c r="AR27" s="117">
        <f t="shared" si="28"/>
        <v>-4.5600727392970661</v>
      </c>
      <c r="AS27" s="231">
        <f t="shared" si="29"/>
        <v>-9.6494623360789622E-2</v>
      </c>
      <c r="AT27" s="23">
        <f t="shared" si="38"/>
        <v>0</v>
      </c>
      <c r="AU27" s="23">
        <f t="shared" si="47"/>
        <v>0</v>
      </c>
      <c r="AV27" s="23">
        <f t="shared" si="39"/>
        <v>0</v>
      </c>
      <c r="AW27" s="23">
        <f t="shared" si="48"/>
        <v>-1.3325158944016742</v>
      </c>
      <c r="AX27" s="117">
        <f t="shared" si="48"/>
        <v>-0.56924329920988082</v>
      </c>
      <c r="AY27" s="40">
        <f t="shared" si="30"/>
        <v>-4.1299698798417959</v>
      </c>
      <c r="AZ27" s="23">
        <f t="shared" si="31"/>
        <v>0</v>
      </c>
      <c r="BA27" s="1">
        <f t="shared" si="32"/>
        <v>0</v>
      </c>
      <c r="BB27" s="1">
        <f t="shared" si="33"/>
        <v>0</v>
      </c>
      <c r="BC27" s="1">
        <f t="shared" si="34"/>
        <v>-37.323770202190893</v>
      </c>
      <c r="BD27" s="156">
        <f t="shared" si="35"/>
        <v>-1.1384865984197616</v>
      </c>
      <c r="BE27" s="134">
        <f t="shared" si="36"/>
        <v>3.5972032719204177E-8</v>
      </c>
      <c r="BF27" s="1">
        <f t="shared" si="37"/>
        <v>0.87863325302311512</v>
      </c>
    </row>
    <row r="28" spans="2:58" x14ac:dyDescent="0.25">
      <c r="B28" s="261" t="s">
        <v>26</v>
      </c>
      <c r="C28" s="262"/>
      <c r="D28" s="21">
        <f>(1*(0.25/1000))/(0.082057*373)</f>
        <v>8.1679964763916645E-6</v>
      </c>
      <c r="G28" s="91">
        <v>21</v>
      </c>
      <c r="H28" s="91">
        <v>300</v>
      </c>
      <c r="I28" s="93">
        <v>26320</v>
      </c>
      <c r="J28" s="93">
        <v>142</v>
      </c>
      <c r="N28" s="93">
        <v>43614</v>
      </c>
      <c r="O28" s="93">
        <v>80</v>
      </c>
      <c r="P28" s="93">
        <v>33</v>
      </c>
      <c r="Q28" s="93">
        <v>0</v>
      </c>
      <c r="R28" s="94">
        <v>21</v>
      </c>
      <c r="S28" s="95">
        <f t="shared" si="40"/>
        <v>3.9125281806668135E-6</v>
      </c>
      <c r="T28" s="96">
        <f t="shared" si="41"/>
        <v>2.2476840474288302E-8</v>
      </c>
      <c r="U28" s="33">
        <f t="shared" si="49"/>
        <v>0</v>
      </c>
      <c r="V28" s="33">
        <f t="shared" si="49"/>
        <v>0</v>
      </c>
      <c r="W28" s="33">
        <f t="shared" si="49"/>
        <v>0</v>
      </c>
      <c r="X28" s="96">
        <f t="shared" si="42"/>
        <v>5.5553811121384199E-6</v>
      </c>
      <c r="Y28" s="96">
        <f t="shared" si="43"/>
        <v>7.4348467592027698E-9</v>
      </c>
      <c r="Z28" s="96">
        <f t="shared" si="44"/>
        <v>4.2403698748874466E-9</v>
      </c>
      <c r="AA28" s="96">
        <f t="shared" si="45"/>
        <v>0</v>
      </c>
      <c r="AB28" s="97">
        <f t="shared" si="46"/>
        <v>1.9611271387151502E-9</v>
      </c>
      <c r="AC28" s="98">
        <f>((Branco!$O$10-S28)/(Branco!$O$10))*100</f>
        <v>-1.0656782115139651</v>
      </c>
      <c r="AD28" s="99">
        <f>((Branco!$T$10-X28)/(Branco!$T$10))*100</f>
        <v>1.8820742300605449</v>
      </c>
      <c r="AE28" s="100">
        <f t="shared" si="15"/>
        <v>62.239985043958576</v>
      </c>
      <c r="AF28" s="101">
        <f t="shared" si="16"/>
        <v>0</v>
      </c>
      <c r="AG28" s="101">
        <f t="shared" si="17"/>
        <v>0</v>
      </c>
      <c r="AH28" s="101">
        <f t="shared" si="18"/>
        <v>0</v>
      </c>
      <c r="AI28" s="23">
        <f t="shared" si="19"/>
        <v>20.587624476235753</v>
      </c>
      <c r="AJ28" s="101">
        <f t="shared" si="20"/>
        <v>11.741888629576344</v>
      </c>
      <c r="AK28" s="120">
        <f t="shared" si="21"/>
        <v>5.4305018502293345</v>
      </c>
      <c r="AL28" s="39">
        <f t="shared" si="22"/>
        <v>94.083553590437305</v>
      </c>
      <c r="AM28" s="39">
        <f t="shared" si="23"/>
        <v>0</v>
      </c>
      <c r="AN28" s="39">
        <f t="shared" si="24"/>
        <v>0</v>
      </c>
      <c r="AO28" s="39">
        <f t="shared" si="25"/>
        <v>5.9164464095626892</v>
      </c>
      <c r="AP28" s="39">
        <f>AL28*AQ28/100</f>
        <v>95.151916194092593</v>
      </c>
      <c r="AQ28" s="99">
        <f t="shared" si="27"/>
        <v>101.13554661030987</v>
      </c>
      <c r="AR28" s="120">
        <f t="shared" si="28"/>
        <v>-1.0026279312313553</v>
      </c>
      <c r="AS28" s="231">
        <f t="shared" si="29"/>
        <v>-2.0692549780997636E-2</v>
      </c>
      <c r="AT28" s="101">
        <f t="shared" si="38"/>
        <v>0</v>
      </c>
      <c r="AU28" s="101">
        <f t="shared" si="47"/>
        <v>0</v>
      </c>
      <c r="AV28" s="101">
        <f t="shared" si="39"/>
        <v>0</v>
      </c>
      <c r="AW28" s="101">
        <f t="shared" si="48"/>
        <v>-0.30641898728953582</v>
      </c>
      <c r="AX28" s="120">
        <f t="shared" si="48"/>
        <v>-0.14171560725161311</v>
      </c>
      <c r="AY28" s="40">
        <f t="shared" si="30"/>
        <v>-0.8856411306266988</v>
      </c>
      <c r="AZ28" s="23">
        <f t="shared" si="31"/>
        <v>0</v>
      </c>
      <c r="BA28" s="1">
        <f t="shared" si="32"/>
        <v>0</v>
      </c>
      <c r="BB28" s="1">
        <f t="shared" si="33"/>
        <v>0</v>
      </c>
      <c r="BC28" s="1">
        <f t="shared" si="34"/>
        <v>-8.5827958339798993</v>
      </c>
      <c r="BD28" s="156">
        <f t="shared" si="35"/>
        <v>-0.28343121450322623</v>
      </c>
      <c r="BE28" s="134">
        <f t="shared" si="36"/>
        <v>3.519795009895064E-8</v>
      </c>
      <c r="BF28" s="1">
        <f t="shared" si="37"/>
        <v>0.8916006058435233</v>
      </c>
    </row>
    <row r="29" spans="2:58" x14ac:dyDescent="0.25">
      <c r="B29" s="249" t="s">
        <v>29</v>
      </c>
      <c r="C29" s="250"/>
      <c r="D29" s="22">
        <f>1/3</f>
        <v>0.33333333333333331</v>
      </c>
      <c r="G29" s="17"/>
      <c r="H29" s="17"/>
      <c r="S29" s="32"/>
      <c r="T29" s="33"/>
      <c r="U29" s="33"/>
      <c r="V29" s="33"/>
      <c r="W29" s="33"/>
      <c r="X29" s="33"/>
      <c r="Y29" s="33"/>
      <c r="Z29" s="33"/>
      <c r="AA29" s="33"/>
      <c r="AB29" s="34"/>
      <c r="AC29" s="38"/>
      <c r="AD29" s="39"/>
      <c r="AE29" s="40"/>
      <c r="AF29" s="23"/>
      <c r="AG29" s="23"/>
      <c r="AH29" s="23"/>
      <c r="AI29" s="23"/>
      <c r="AJ29" s="23"/>
      <c r="AK29" s="117"/>
      <c r="AL29" s="39"/>
      <c r="AM29" s="39"/>
      <c r="AN29" s="39"/>
      <c r="AO29" s="39"/>
      <c r="AP29" s="39"/>
      <c r="AQ29" s="39"/>
      <c r="AR29" s="117"/>
      <c r="AS29" s="40"/>
      <c r="AT29" s="23"/>
      <c r="AU29" s="23"/>
      <c r="AV29" s="23"/>
      <c r="AW29" s="23"/>
      <c r="AX29" s="117"/>
      <c r="AY29" s="40"/>
      <c r="AZ29" s="23"/>
      <c r="BA29" s="1"/>
      <c r="BB29" s="1"/>
      <c r="BC29" s="1"/>
      <c r="BD29" s="156"/>
      <c r="BE29" s="134"/>
      <c r="BF29" s="1"/>
    </row>
    <row r="30" spans="2:58" x14ac:dyDescent="0.25">
      <c r="B30" s="249" t="s">
        <v>30</v>
      </c>
      <c r="C30" s="250"/>
      <c r="D30" s="22">
        <f>2/3</f>
        <v>0.66666666666666663</v>
      </c>
      <c r="G30" s="17"/>
      <c r="H30" s="17"/>
      <c r="I30" s="42"/>
      <c r="J30" s="42"/>
      <c r="K30" s="42"/>
      <c r="L30" s="42"/>
      <c r="M30" s="42"/>
      <c r="N30" s="42"/>
      <c r="O30" s="42"/>
      <c r="P30" s="42"/>
      <c r="Q30" s="42"/>
      <c r="R30" s="43"/>
      <c r="S30" s="32"/>
      <c r="T30" s="33"/>
      <c r="U30" s="33"/>
      <c r="V30" s="33"/>
      <c r="W30" s="33"/>
      <c r="X30" s="33"/>
      <c r="Y30" s="33"/>
      <c r="Z30" s="33"/>
      <c r="AA30" s="33"/>
      <c r="AB30" s="34"/>
      <c r="AC30" s="38"/>
      <c r="AD30" s="39"/>
      <c r="AE30" s="40"/>
      <c r="AF30" s="23"/>
      <c r="AG30" s="23"/>
      <c r="AH30" s="23"/>
      <c r="AI30" s="23"/>
      <c r="AJ30" s="23"/>
      <c r="AK30" s="117"/>
      <c r="AL30" s="39"/>
      <c r="AM30" s="39"/>
      <c r="AN30" s="39"/>
      <c r="AO30" s="39"/>
      <c r="AP30" s="39"/>
      <c r="AQ30" s="39"/>
      <c r="AR30" s="14"/>
      <c r="AS30" s="40"/>
      <c r="AT30" s="23"/>
      <c r="AU30" s="23"/>
      <c r="AV30" s="23"/>
      <c r="AW30" s="23"/>
      <c r="AX30" s="117"/>
      <c r="AY30" s="40"/>
      <c r="AZ30" s="23"/>
      <c r="BA30" s="1"/>
      <c r="BB30" s="1"/>
      <c r="BC30" s="1"/>
      <c r="BD30" s="156"/>
      <c r="BE30" s="134"/>
      <c r="BF30" s="1"/>
    </row>
    <row r="31" spans="2:58" x14ac:dyDescent="0.25">
      <c r="B31" s="249" t="s">
        <v>27</v>
      </c>
      <c r="C31" s="250"/>
      <c r="D31" s="26">
        <f>D28*D29</f>
        <v>2.7226654921305548E-6</v>
      </c>
      <c r="G31" s="17"/>
      <c r="H31" s="17"/>
      <c r="I31" s="42"/>
      <c r="J31" s="42"/>
      <c r="K31" s="42"/>
      <c r="L31" s="42"/>
      <c r="M31" s="42"/>
      <c r="N31" s="42"/>
      <c r="O31" s="42"/>
      <c r="P31" s="42"/>
      <c r="Q31" s="42"/>
      <c r="R31" s="43"/>
      <c r="S31" s="32"/>
      <c r="T31" s="33"/>
      <c r="U31" s="33"/>
      <c r="V31" s="33"/>
      <c r="W31" s="33"/>
      <c r="X31" s="33"/>
      <c r="Y31" s="33"/>
      <c r="Z31" s="33"/>
      <c r="AA31" s="33"/>
      <c r="AB31" s="34"/>
      <c r="AC31" s="38"/>
      <c r="AD31" s="39"/>
      <c r="AE31" s="40"/>
      <c r="AF31" s="23"/>
      <c r="AG31" s="23"/>
      <c r="AH31" s="23"/>
      <c r="AI31" s="23"/>
      <c r="AJ31" s="23"/>
      <c r="AK31" s="117"/>
      <c r="AL31" s="39"/>
      <c r="AM31" s="39"/>
      <c r="AN31" s="39"/>
      <c r="AO31" s="39"/>
      <c r="AP31" s="39"/>
      <c r="AQ31" s="39"/>
      <c r="AR31" s="14"/>
      <c r="AS31" s="40"/>
      <c r="AT31" s="23"/>
      <c r="AU31" s="23"/>
      <c r="AV31" s="23"/>
      <c r="AW31" s="23"/>
      <c r="AX31" s="117"/>
      <c r="AY31" s="40"/>
      <c r="AZ31" s="23"/>
      <c r="BA31" s="1"/>
      <c r="BB31" s="1"/>
      <c r="BC31" s="1"/>
      <c r="BD31" s="156"/>
      <c r="BE31" s="134"/>
      <c r="BF31" s="1"/>
    </row>
    <row r="32" spans="2:58" ht="15.75" thickBot="1" x14ac:dyDescent="0.3">
      <c r="B32" s="251" t="s">
        <v>28</v>
      </c>
      <c r="C32" s="252"/>
      <c r="D32" s="27">
        <f>D28*D30</f>
        <v>5.4453309842611097E-6</v>
      </c>
      <c r="G32" s="18"/>
      <c r="H32" s="18"/>
      <c r="I32" s="45"/>
      <c r="J32" s="45"/>
      <c r="K32" s="45"/>
      <c r="L32" s="45"/>
      <c r="M32" s="45"/>
      <c r="N32" s="45"/>
      <c r="O32" s="45"/>
      <c r="P32" s="45"/>
      <c r="Q32" s="45"/>
      <c r="R32" s="46"/>
      <c r="S32" s="35"/>
      <c r="T32" s="36"/>
      <c r="U32" s="36"/>
      <c r="V32" s="36"/>
      <c r="W32" s="36"/>
      <c r="X32" s="36"/>
      <c r="Y32" s="36"/>
      <c r="Z32" s="36"/>
      <c r="AA32" s="36"/>
      <c r="AB32" s="37"/>
      <c r="AC32" s="38"/>
      <c r="AD32" s="107"/>
      <c r="AE32" s="121"/>
      <c r="AF32" s="118"/>
      <c r="AG32" s="118"/>
      <c r="AH32" s="118"/>
      <c r="AI32" s="118"/>
      <c r="AJ32" s="118"/>
      <c r="AK32" s="119"/>
      <c r="AL32" s="107"/>
      <c r="AM32" s="107"/>
      <c r="AN32" s="107"/>
      <c r="AO32" s="107"/>
      <c r="AP32" s="107"/>
      <c r="AQ32" s="107"/>
      <c r="AR32" s="15"/>
      <c r="AS32" s="121"/>
      <c r="AT32" s="118"/>
      <c r="AU32" s="118"/>
      <c r="AV32" s="118"/>
      <c r="AW32" s="118"/>
      <c r="AX32" s="119"/>
      <c r="AY32" s="121"/>
      <c r="AZ32" s="118"/>
      <c r="BA32" s="179"/>
      <c r="BB32" s="179"/>
      <c r="BC32" s="179"/>
      <c r="BD32" s="180"/>
      <c r="BE32" s="134"/>
      <c r="BF32" s="1"/>
    </row>
    <row r="33" spans="2:58" x14ac:dyDescent="0.25">
      <c r="AC33" s="105" t="s">
        <v>54</v>
      </c>
    </row>
    <row r="34" spans="2:58" ht="15.75" thickBot="1" x14ac:dyDescent="0.3">
      <c r="B34" s="28">
        <f>D28*0.24</f>
        <v>1.9603191543339994E-6</v>
      </c>
      <c r="C34" s="1">
        <v>1028</v>
      </c>
      <c r="AC34" s="106">
        <f>AVERAGE(AC12:AC28)</f>
        <v>0.91145922054678252</v>
      </c>
      <c r="BF34" s="1">
        <f>AVERAGE(BF9:BF12)</f>
        <v>2.007449277307221</v>
      </c>
    </row>
    <row r="35" spans="2:58" ht="15.75" thickBot="1" x14ac:dyDescent="0.3">
      <c r="B35" s="28">
        <f>B34/C37</f>
        <v>1.9137512082661891E-9</v>
      </c>
      <c r="C35">
        <v>1009</v>
      </c>
      <c r="BF35" s="1">
        <f>AVERAGE(BF13:BF16)</f>
        <v>1.0319920353141596</v>
      </c>
    </row>
    <row r="36" spans="2:58" ht="15.75" thickBot="1" x14ac:dyDescent="0.3">
      <c r="C36">
        <v>1036</v>
      </c>
      <c r="F36" s="265" t="s">
        <v>68</v>
      </c>
      <c r="G36" s="255" t="s">
        <v>84</v>
      </c>
      <c r="H36" s="256"/>
      <c r="I36" s="256"/>
      <c r="J36" s="256"/>
      <c r="K36" s="256"/>
      <c r="L36" s="257"/>
      <c r="M36" s="268" t="s">
        <v>35</v>
      </c>
      <c r="N36" s="265" t="s">
        <v>87</v>
      </c>
      <c r="O36" s="265" t="s">
        <v>86</v>
      </c>
      <c r="P36" s="258" t="s">
        <v>38</v>
      </c>
      <c r="Q36" s="265" t="s">
        <v>53</v>
      </c>
      <c r="R36" s="265" t="s">
        <v>69</v>
      </c>
      <c r="BF36" s="1">
        <f>AVERAGE(BF18:BF21)</f>
        <v>0.97381261420624821</v>
      </c>
    </row>
    <row r="37" spans="2:58" ht="15.75" thickBot="1" x14ac:dyDescent="0.3">
      <c r="C37" s="1">
        <f>AVERAGE(C34:C36)</f>
        <v>1024.3333333333333</v>
      </c>
      <c r="F37" s="266"/>
      <c r="G37" s="131" t="s">
        <v>40</v>
      </c>
      <c r="H37" s="132" t="s">
        <v>41</v>
      </c>
      <c r="I37" s="132" t="s">
        <v>42</v>
      </c>
      <c r="J37" s="132" t="s">
        <v>10</v>
      </c>
      <c r="K37" s="132" t="s">
        <v>37</v>
      </c>
      <c r="L37" s="163" t="s">
        <v>11</v>
      </c>
      <c r="M37" s="269"/>
      <c r="N37" s="266"/>
      <c r="O37" s="266"/>
      <c r="P37" s="259"/>
      <c r="Q37" s="266"/>
      <c r="R37" s="266"/>
      <c r="BF37" s="1">
        <f>AVERAGE(BF22:BF25)</f>
        <v>0.92995932708981932</v>
      </c>
    </row>
    <row r="38" spans="2:58" x14ac:dyDescent="0.25">
      <c r="F38" s="152">
        <v>1</v>
      </c>
      <c r="G38" s="160">
        <f>AVERAGE(AE10:AE12)</f>
        <v>37.338518409871313</v>
      </c>
      <c r="H38" s="165">
        <f>AVERAGE(AF10:AF12)</f>
        <v>0</v>
      </c>
      <c r="I38" s="165">
        <f>AVERAGE(AG10:AG12)</f>
        <v>0</v>
      </c>
      <c r="J38" s="165">
        <f>AVERAGE(AH10:AH12)</f>
        <v>0</v>
      </c>
      <c r="K38" s="165">
        <f>AVERAGE(AJ10:AJ12)</f>
        <v>4.1696619539608202</v>
      </c>
      <c r="L38" s="166">
        <f>AVERAGE(AK10:AK12)</f>
        <v>4.072990215917268</v>
      </c>
      <c r="M38" s="173">
        <f>AVERAGE(AC9:AC12)</f>
        <v>8.2445268157071663</v>
      </c>
      <c r="N38" s="170">
        <f>AVERAGE(AI8:AI12)</f>
        <v>41.927233429720744</v>
      </c>
      <c r="O38" s="173">
        <f>AVERAGE(AL9:AL12)</f>
        <v>96.855180308593674</v>
      </c>
      <c r="P38" s="173">
        <f>AVERAGE(AQ10:AQ12)</f>
        <v>98.544113376174778</v>
      </c>
      <c r="Q38" s="199">
        <f>AVERAGE(AR10:AR12)</f>
        <v>1.836976342431947</v>
      </c>
      <c r="R38" s="176">
        <f>AVERAGE(AY10:AY12)</f>
        <v>1.5584156193149816</v>
      </c>
      <c r="BF38" s="1">
        <f>AVERAGE(BF26:BF28)</f>
        <v>0.87564307540289354</v>
      </c>
    </row>
    <row r="39" spans="2:58" x14ac:dyDescent="0.25">
      <c r="B39" s="5"/>
      <c r="C39" s="3"/>
      <c r="D39" s="198"/>
      <c r="F39" s="148">
        <v>2</v>
      </c>
      <c r="G39" s="161">
        <f>AVERAGE(AE13:AE16)</f>
        <v>59.896551737919765</v>
      </c>
      <c r="H39" s="164">
        <f>AVERAGE(AF13:AF16)</f>
        <v>0</v>
      </c>
      <c r="I39" s="164">
        <f>AVERAGE(AG13:AG16)</f>
        <v>0</v>
      </c>
      <c r="J39" s="164">
        <f>AVERAGE(AH13:AH16)</f>
        <v>0</v>
      </c>
      <c r="K39" s="164">
        <f>AVERAGE(AJ13:AJ16)</f>
        <v>8.9391846652889093</v>
      </c>
      <c r="L39" s="167">
        <f>AVERAGE(AK13:AK16)</f>
        <v>4.4261294053159173</v>
      </c>
      <c r="M39" s="174">
        <f>AVERAGE(AC13,AC16)</f>
        <v>0.30889223522143744</v>
      </c>
      <c r="N39" s="171">
        <f>AVERAGE(AI13:AI16)</f>
        <v>26.73813419147541</v>
      </c>
      <c r="O39" s="174">
        <f>AVERAGE(AL13:AL16)</f>
        <v>95.268182277343598</v>
      </c>
      <c r="P39" s="174">
        <f>AVERAGE(AQ13:AQ16)</f>
        <v>100.48772255024677</v>
      </c>
      <c r="Q39" s="200">
        <f>AVERAGE(AR13:AR16)</f>
        <v>-7.7238586223144605E-3</v>
      </c>
      <c r="R39" s="177">
        <f>AVERAGE(AY13:AY16)</f>
        <v>-7.8345634552061741E-3</v>
      </c>
    </row>
    <row r="40" spans="2:58" x14ac:dyDescent="0.25">
      <c r="F40" s="148">
        <v>3</v>
      </c>
      <c r="G40" s="161">
        <f t="shared" ref="G40:J40" si="50">AVERAGE(AE18:AE21)</f>
        <v>61.862636412092485</v>
      </c>
      <c r="H40" s="164">
        <f t="shared" si="50"/>
        <v>0</v>
      </c>
      <c r="I40" s="164">
        <f t="shared" si="50"/>
        <v>0</v>
      </c>
      <c r="J40" s="164">
        <f t="shared" si="50"/>
        <v>0</v>
      </c>
      <c r="K40" s="164">
        <f>AVERAGE(AJ18:AJ21)</f>
        <v>10.0322718560558</v>
      </c>
      <c r="L40" s="167">
        <f>AVERAGE(AK18:AK21)</f>
        <v>4.9576074477804806</v>
      </c>
      <c r="M40" s="174">
        <f>AVERAGE(AC17:AC20)</f>
        <v>2.3012471523997036</v>
      </c>
      <c r="N40" s="171">
        <f>AVERAGE(AI18:AI21)</f>
        <v>23.147484284071233</v>
      </c>
      <c r="O40" s="174">
        <f>AVERAGE(AL18:AL21)</f>
        <v>94.869320213916239</v>
      </c>
      <c r="P40" s="174">
        <f>AVERAGE(AQ18:AQ21)</f>
        <v>99.592477581013355</v>
      </c>
      <c r="Q40" s="200">
        <f>AVERAGE(AR18:AR21)</f>
        <v>1.7913789182132762</v>
      </c>
      <c r="R40" s="177">
        <f>AVERAGE(AY18:AY21)</f>
        <v>1.554230107501728</v>
      </c>
    </row>
    <row r="41" spans="2:58" x14ac:dyDescent="0.25">
      <c r="F41" s="148">
        <v>4</v>
      </c>
      <c r="G41" s="161">
        <f t="shared" ref="G41:J41" si="51">AVERAGE(AE22:AE25)</f>
        <v>62.919094797961137</v>
      </c>
      <c r="H41" s="164">
        <f t="shared" si="51"/>
        <v>0</v>
      </c>
      <c r="I41" s="164">
        <f t="shared" si="51"/>
        <v>0</v>
      </c>
      <c r="J41" s="164">
        <f t="shared" si="51"/>
        <v>0</v>
      </c>
      <c r="K41" s="164">
        <f>AVERAGE(AJ22:AJ25)</f>
        <v>10.203462425866979</v>
      </c>
      <c r="L41" s="167">
        <f>AVERAGE(AK22:AK25)</f>
        <v>5.3561344125809276</v>
      </c>
      <c r="M41" s="174">
        <f>AVERAGE(AC21,AC24)</f>
        <v>6.4558477161280328</v>
      </c>
      <c r="N41" s="171">
        <f>AVERAGE(AI22:AI25)</f>
        <v>21.521308363590965</v>
      </c>
      <c r="O41" s="174">
        <f>AVERAGE(AL22:AL25)</f>
        <v>94.869805349142027</v>
      </c>
      <c r="P41" s="174">
        <f>AVERAGE(AQ22:AQ25)</f>
        <v>99.250463745791691</v>
      </c>
      <c r="Q41" s="200">
        <f>AVERAGE(AR22:AR25)</f>
        <v>2.9034855549075758</v>
      </c>
      <c r="R41" s="177">
        <f>AVERAGE(AY22:AY25)</f>
        <v>2.4020074658107879</v>
      </c>
    </row>
    <row r="42" spans="2:58" ht="15.75" thickBot="1" x14ac:dyDescent="0.3">
      <c r="F42" s="149">
        <v>5</v>
      </c>
      <c r="G42" s="162">
        <f t="shared" ref="G42:J42" si="52">AVERAGE(AE26:AE28)</f>
        <v>63.471121815501448</v>
      </c>
      <c r="H42" s="168">
        <f t="shared" si="52"/>
        <v>0</v>
      </c>
      <c r="I42" s="168">
        <f t="shared" si="52"/>
        <v>0</v>
      </c>
      <c r="J42" s="168">
        <f t="shared" si="52"/>
        <v>0</v>
      </c>
      <c r="K42" s="168">
        <f>AVERAGE(AJ26:AJ28)</f>
        <v>10.93207093557981</v>
      </c>
      <c r="L42" s="169">
        <f>AVERAGE(AK26:AK28)</f>
        <v>5.3756361469283176</v>
      </c>
      <c r="M42" s="175">
        <f>AVERAGE(AC25)</f>
        <v>4.1932120931310068</v>
      </c>
      <c r="N42" s="172">
        <f>AVERAGE(AI26:AI29)</f>
        <v>20.221171101990418</v>
      </c>
      <c r="O42" s="175">
        <f>AVERAGE(AL26:AL28)</f>
        <v>94.56865416361633</v>
      </c>
      <c r="P42" s="175">
        <f>AVERAGE(AQ26:AQ28)</f>
        <v>102.29097326174549</v>
      </c>
      <c r="Q42" s="201">
        <f>AVERAGE(AR26:AR29)</f>
        <v>-2.5485350786108096</v>
      </c>
      <c r="R42" s="178">
        <f>AVERAGE(AY26:AY27)</f>
        <v>-2.9931621113006992</v>
      </c>
    </row>
    <row r="45" spans="2:58" x14ac:dyDescent="0.25">
      <c r="K45" s="207">
        <v>9</v>
      </c>
      <c r="L45" s="207">
        <v>197</v>
      </c>
      <c r="M45" s="207">
        <v>85</v>
      </c>
    </row>
    <row r="46" spans="2:58" x14ac:dyDescent="0.25">
      <c r="K46" s="207">
        <v>18</v>
      </c>
      <c r="L46" s="207">
        <v>36</v>
      </c>
      <c r="M46" s="207">
        <v>30</v>
      </c>
    </row>
    <row r="47" spans="2:58" x14ac:dyDescent="0.25">
      <c r="K47" s="207">
        <v>11</v>
      </c>
      <c r="L47" s="207">
        <v>27</v>
      </c>
      <c r="M47" s="207">
        <v>14</v>
      </c>
    </row>
    <row r="48" spans="2:58" x14ac:dyDescent="0.25">
      <c r="K48" s="42">
        <v>11</v>
      </c>
      <c r="L48" s="42">
        <v>27</v>
      </c>
      <c r="M48" s="42">
        <v>14</v>
      </c>
    </row>
    <row r="49" spans="11:13" x14ac:dyDescent="0.25">
      <c r="K49" s="93">
        <v>10</v>
      </c>
      <c r="L49" s="93">
        <v>28</v>
      </c>
      <c r="M49" s="93">
        <v>15</v>
      </c>
    </row>
    <row r="50" spans="11:13" x14ac:dyDescent="0.25">
      <c r="K50" s="42">
        <v>10</v>
      </c>
      <c r="L50" s="42">
        <v>28</v>
      </c>
      <c r="M50" s="42">
        <v>15</v>
      </c>
    </row>
    <row r="51" spans="11:13" x14ac:dyDescent="0.25">
      <c r="K51" s="42">
        <v>11</v>
      </c>
      <c r="L51" s="42">
        <v>31</v>
      </c>
      <c r="M51" s="42">
        <v>16</v>
      </c>
    </row>
    <row r="52" spans="11:13" x14ac:dyDescent="0.25">
      <c r="K52" s="42">
        <v>12</v>
      </c>
      <c r="L52" s="42">
        <v>28</v>
      </c>
      <c r="M52" s="42">
        <v>15</v>
      </c>
    </row>
    <row r="53" spans="11:13" x14ac:dyDescent="0.25">
      <c r="K53" s="93">
        <v>12</v>
      </c>
      <c r="L53" s="93">
        <v>29</v>
      </c>
      <c r="M53" s="93">
        <v>15</v>
      </c>
    </row>
    <row r="54" spans="11:13" x14ac:dyDescent="0.25">
      <c r="K54" s="42">
        <v>12</v>
      </c>
      <c r="L54" s="42">
        <v>26</v>
      </c>
      <c r="M54" s="42">
        <v>14</v>
      </c>
    </row>
    <row r="55" spans="11:13" x14ac:dyDescent="0.25">
      <c r="K55" s="42">
        <v>13</v>
      </c>
      <c r="L55" s="42">
        <v>28</v>
      </c>
      <c r="M55" s="42">
        <v>15</v>
      </c>
    </row>
    <row r="56" spans="11:13" x14ac:dyDescent="0.25">
      <c r="K56" s="42">
        <v>13</v>
      </c>
      <c r="L56" s="42">
        <v>28</v>
      </c>
      <c r="M56" s="42">
        <v>15</v>
      </c>
    </row>
    <row r="57" spans="11:13" x14ac:dyDescent="0.25">
      <c r="K57" s="93">
        <v>13</v>
      </c>
      <c r="L57" s="93">
        <v>27</v>
      </c>
      <c r="M57" s="93">
        <v>15</v>
      </c>
    </row>
    <row r="58" spans="11:13" x14ac:dyDescent="0.25">
      <c r="K58" s="42">
        <v>13</v>
      </c>
      <c r="L58" s="42">
        <v>28</v>
      </c>
      <c r="M58" s="42">
        <v>15</v>
      </c>
    </row>
    <row r="59" spans="11:13" x14ac:dyDescent="0.25">
      <c r="K59" s="42">
        <v>12</v>
      </c>
      <c r="L59" s="42">
        <v>29</v>
      </c>
      <c r="M59" s="42">
        <v>16</v>
      </c>
    </row>
    <row r="60" spans="11:13" x14ac:dyDescent="0.25">
      <c r="K60" s="42">
        <v>11</v>
      </c>
      <c r="L60" s="42">
        <v>23</v>
      </c>
      <c r="M60" s="42">
        <v>12</v>
      </c>
    </row>
    <row r="61" spans="11:13" x14ac:dyDescent="0.25">
      <c r="K61" s="93">
        <v>11</v>
      </c>
      <c r="L61" s="93">
        <v>24</v>
      </c>
      <c r="M61" s="93">
        <v>13</v>
      </c>
    </row>
    <row r="62" spans="11:13" x14ac:dyDescent="0.25">
      <c r="K62" s="42">
        <v>12</v>
      </c>
      <c r="L62" s="42">
        <v>28</v>
      </c>
      <c r="M62" s="42">
        <v>15</v>
      </c>
    </row>
    <row r="63" spans="11:13" x14ac:dyDescent="0.25">
      <c r="K63" s="42">
        <v>11</v>
      </c>
      <c r="L63" s="42">
        <v>28</v>
      </c>
      <c r="M63" s="42">
        <v>15</v>
      </c>
    </row>
    <row r="64" spans="11:13" x14ac:dyDescent="0.25">
      <c r="K64" s="42">
        <v>10</v>
      </c>
      <c r="L64" s="42">
        <v>27</v>
      </c>
      <c r="M64" s="42">
        <v>14</v>
      </c>
    </row>
    <row r="65" spans="11:13" x14ac:dyDescent="0.25">
      <c r="K65" s="93">
        <v>10</v>
      </c>
      <c r="L65" s="93">
        <v>27</v>
      </c>
      <c r="M65" s="93">
        <v>14</v>
      </c>
    </row>
  </sheetData>
  <mergeCells count="33">
    <mergeCell ref="BF3:BF4"/>
    <mergeCell ref="B21:B23"/>
    <mergeCell ref="AE3:AK3"/>
    <mergeCell ref="AL3:AL4"/>
    <mergeCell ref="AM3:AM4"/>
    <mergeCell ref="AN3:AN4"/>
    <mergeCell ref="AO3:AO4"/>
    <mergeCell ref="AQ3:AQ4"/>
    <mergeCell ref="G3:G4"/>
    <mergeCell ref="H3:H4"/>
    <mergeCell ref="I3:R3"/>
    <mergeCell ref="S3:AB3"/>
    <mergeCell ref="AC3:AC4"/>
    <mergeCell ref="AD3:AD4"/>
    <mergeCell ref="B32:C32"/>
    <mergeCell ref="AR3:AR4"/>
    <mergeCell ref="AS3:AX3"/>
    <mergeCell ref="AY3:BD3"/>
    <mergeCell ref="BE3:BE4"/>
    <mergeCell ref="B24:B26"/>
    <mergeCell ref="B28:C28"/>
    <mergeCell ref="B29:C29"/>
    <mergeCell ref="B30:C30"/>
    <mergeCell ref="B31:C31"/>
    <mergeCell ref="AP3:AP4"/>
    <mergeCell ref="Q36:Q37"/>
    <mergeCell ref="R36:R37"/>
    <mergeCell ref="F36:F37"/>
    <mergeCell ref="G36:L36"/>
    <mergeCell ref="M36:M37"/>
    <mergeCell ref="N36:N37"/>
    <mergeCell ref="O36:O37"/>
    <mergeCell ref="P36:P3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AE292-E998-4C63-935C-6907E714ADFB}">
  <dimension ref="B2:BE42"/>
  <sheetViews>
    <sheetView zoomScale="80" zoomScaleNormal="80" workbookViewId="0">
      <selection activeCell="AD8" sqref="AD8"/>
    </sheetView>
  </sheetViews>
  <sheetFormatPr defaultRowHeight="15" x14ac:dyDescent="0.25"/>
  <cols>
    <col min="2" max="2" width="18.5703125" bestFit="1" customWidth="1"/>
    <col min="3" max="3" width="12.7109375" customWidth="1"/>
    <col min="4" max="4" width="13.5703125" customWidth="1"/>
    <col min="7" max="7" width="10.42578125" style="3" customWidth="1"/>
    <col min="8" max="8" width="12.5703125" style="3" customWidth="1"/>
    <col min="9" max="9" width="13.28515625" style="2" bestFit="1" customWidth="1"/>
    <col min="10" max="10" width="13.42578125" style="2" bestFit="1" customWidth="1"/>
    <col min="11" max="11" width="10.7109375" style="2" bestFit="1" customWidth="1"/>
    <col min="12" max="12" width="10.85546875" style="2" bestFit="1" customWidth="1"/>
    <col min="13" max="13" width="13.7109375" style="2" customWidth="1"/>
    <col min="14" max="14" width="11" style="2" bestFit="1" customWidth="1"/>
    <col min="15" max="15" width="11" style="2" customWidth="1"/>
    <col min="16" max="16" width="10.28515625" style="2" bestFit="1" customWidth="1"/>
    <col min="17" max="17" width="12.28515625" style="2" customWidth="1"/>
    <col min="18" max="18" width="16.5703125" style="2" customWidth="1"/>
    <col min="19" max="19" width="12.28515625" customWidth="1"/>
    <col min="20" max="23" width="11.5703125" bestFit="1" customWidth="1"/>
    <col min="24" max="25" width="11.85546875" customWidth="1"/>
    <col min="26" max="28" width="11.5703125" bestFit="1" customWidth="1"/>
    <col min="29" max="29" width="21.7109375" bestFit="1" customWidth="1"/>
    <col min="30" max="30" width="13.7109375" customWidth="1"/>
    <col min="31" max="31" width="9.5703125" style="3" bestFit="1" customWidth="1"/>
    <col min="32" max="32" width="9.28515625" style="3" bestFit="1" customWidth="1"/>
    <col min="33" max="34" width="9.5703125" style="3" bestFit="1" customWidth="1"/>
    <col min="35" max="35" width="9.5703125" style="3" customWidth="1"/>
    <col min="36" max="36" width="9.5703125" style="3" bestFit="1" customWidth="1"/>
    <col min="37" max="41" width="9.140625" style="3"/>
    <col min="42" max="42" width="18.5703125" style="3" customWidth="1"/>
    <col min="43" max="43" width="15.5703125" bestFit="1" customWidth="1"/>
    <col min="56" max="56" width="17.85546875" bestFit="1" customWidth="1"/>
    <col min="57" max="57" width="18.42578125" bestFit="1" customWidth="1"/>
  </cols>
  <sheetData>
    <row r="2" spans="2:57" ht="15.75" thickBot="1" x14ac:dyDescent="0.3">
      <c r="I2" s="2">
        <v>4.7</v>
      </c>
      <c r="J2" s="2">
        <v>4.5</v>
      </c>
      <c r="K2" s="2">
        <v>3.1</v>
      </c>
      <c r="L2" s="2">
        <v>2.9</v>
      </c>
      <c r="M2" s="2">
        <v>2.7</v>
      </c>
      <c r="N2" s="2">
        <v>2.7</v>
      </c>
      <c r="P2" s="2">
        <v>2.2000000000000002</v>
      </c>
      <c r="Q2" s="2">
        <v>6.6</v>
      </c>
      <c r="R2" s="2">
        <v>1.4</v>
      </c>
    </row>
    <row r="3" spans="2:57" ht="15.75" thickBot="1" x14ac:dyDescent="0.3">
      <c r="B3" s="10" t="s">
        <v>0</v>
      </c>
      <c r="C3" s="48">
        <v>45043</v>
      </c>
      <c r="G3" s="253" t="s">
        <v>31</v>
      </c>
      <c r="H3" s="253" t="s">
        <v>34</v>
      </c>
      <c r="I3" s="263" t="s">
        <v>32</v>
      </c>
      <c r="J3" s="263"/>
      <c r="K3" s="263"/>
      <c r="L3" s="263"/>
      <c r="M3" s="263"/>
      <c r="N3" s="263"/>
      <c r="O3" s="263"/>
      <c r="P3" s="263"/>
      <c r="Q3" s="263"/>
      <c r="R3" s="264"/>
      <c r="S3" s="243" t="s">
        <v>61</v>
      </c>
      <c r="T3" s="243"/>
      <c r="U3" s="243"/>
      <c r="V3" s="243"/>
      <c r="W3" s="243"/>
      <c r="X3" s="243"/>
      <c r="Y3" s="243"/>
      <c r="Z3" s="243"/>
      <c r="AA3" s="243"/>
      <c r="AB3" s="244"/>
      <c r="AC3" s="258" t="s">
        <v>35</v>
      </c>
      <c r="AD3" s="258" t="s">
        <v>36</v>
      </c>
      <c r="AE3" s="255" t="s">
        <v>84</v>
      </c>
      <c r="AF3" s="256"/>
      <c r="AG3" s="256"/>
      <c r="AH3" s="256"/>
      <c r="AI3" s="256"/>
      <c r="AJ3" s="256"/>
      <c r="AK3" s="256"/>
      <c r="AL3" s="253" t="s">
        <v>85</v>
      </c>
      <c r="AM3" s="253" t="s">
        <v>88</v>
      </c>
      <c r="AN3" s="253" t="s">
        <v>89</v>
      </c>
      <c r="AO3" s="253" t="s">
        <v>90</v>
      </c>
      <c r="AP3" s="258" t="s">
        <v>38</v>
      </c>
      <c r="AQ3" s="253" t="s">
        <v>53</v>
      </c>
      <c r="AR3" s="255" t="s">
        <v>58</v>
      </c>
      <c r="AS3" s="256"/>
      <c r="AT3" s="256"/>
      <c r="AU3" s="256"/>
      <c r="AV3" s="256"/>
      <c r="AW3" s="257"/>
      <c r="AX3" s="255" t="s">
        <v>59</v>
      </c>
      <c r="AY3" s="256"/>
      <c r="AZ3" s="256"/>
      <c r="BA3" s="256"/>
      <c r="BB3" s="256"/>
      <c r="BC3" s="257"/>
      <c r="BD3" s="253" t="s">
        <v>62</v>
      </c>
      <c r="BE3" s="248" t="s">
        <v>63</v>
      </c>
    </row>
    <row r="4" spans="2:57" ht="15.75" thickBot="1" x14ac:dyDescent="0.3">
      <c r="B4" s="11" t="s">
        <v>1</v>
      </c>
      <c r="C4" s="49" t="s">
        <v>91</v>
      </c>
      <c r="G4" s="254"/>
      <c r="H4" s="254"/>
      <c r="I4" s="19" t="s">
        <v>43</v>
      </c>
      <c r="J4" s="20" t="s">
        <v>44</v>
      </c>
      <c r="K4" s="20" t="s">
        <v>45</v>
      </c>
      <c r="L4" s="20" t="s">
        <v>46</v>
      </c>
      <c r="M4" s="20" t="s">
        <v>47</v>
      </c>
      <c r="N4" s="20" t="s">
        <v>48</v>
      </c>
      <c r="O4" s="20" t="s">
        <v>83</v>
      </c>
      <c r="P4" s="20" t="s">
        <v>49</v>
      </c>
      <c r="Q4" s="20" t="s">
        <v>50</v>
      </c>
      <c r="R4" s="31" t="s">
        <v>51</v>
      </c>
      <c r="S4" s="19" t="s">
        <v>18</v>
      </c>
      <c r="T4" s="20" t="s">
        <v>19</v>
      </c>
      <c r="U4" s="20" t="s">
        <v>6</v>
      </c>
      <c r="V4" s="20" t="s">
        <v>7</v>
      </c>
      <c r="W4" s="20" t="s">
        <v>10</v>
      </c>
      <c r="X4" s="20" t="s">
        <v>8</v>
      </c>
      <c r="Y4" s="20" t="s">
        <v>79</v>
      </c>
      <c r="Z4" s="20" t="s">
        <v>9</v>
      </c>
      <c r="AA4" s="20" t="s">
        <v>12</v>
      </c>
      <c r="AB4" s="31" t="s">
        <v>11</v>
      </c>
      <c r="AC4" s="267"/>
      <c r="AD4" s="259"/>
      <c r="AE4" s="19" t="s">
        <v>40</v>
      </c>
      <c r="AF4" s="20" t="s">
        <v>41</v>
      </c>
      <c r="AG4" s="20" t="s">
        <v>42</v>
      </c>
      <c r="AH4" s="20" t="s">
        <v>10</v>
      </c>
      <c r="AI4" s="20" t="s">
        <v>79</v>
      </c>
      <c r="AJ4" s="20" t="s">
        <v>37</v>
      </c>
      <c r="AK4" s="20" t="s">
        <v>11</v>
      </c>
      <c r="AL4" s="254"/>
      <c r="AM4" s="254"/>
      <c r="AN4" s="254"/>
      <c r="AO4" s="254"/>
      <c r="AP4" s="259"/>
      <c r="AQ4" s="254"/>
      <c r="AR4" s="19" t="s">
        <v>40</v>
      </c>
      <c r="AS4" s="20" t="s">
        <v>41</v>
      </c>
      <c r="AT4" s="20" t="s">
        <v>42</v>
      </c>
      <c r="AU4" s="20" t="s">
        <v>10</v>
      </c>
      <c r="AV4" s="20" t="s">
        <v>37</v>
      </c>
      <c r="AW4" s="31" t="s">
        <v>11</v>
      </c>
      <c r="AX4" s="19" t="s">
        <v>40</v>
      </c>
      <c r="AY4" s="20" t="s">
        <v>41</v>
      </c>
      <c r="AZ4" s="20" t="s">
        <v>42</v>
      </c>
      <c r="BA4" s="20" t="s">
        <v>10</v>
      </c>
      <c r="BB4" s="20" t="s">
        <v>37</v>
      </c>
      <c r="BC4" s="31" t="s">
        <v>11</v>
      </c>
      <c r="BD4" s="254"/>
      <c r="BE4" s="248"/>
    </row>
    <row r="5" spans="2:57" x14ac:dyDescent="0.25">
      <c r="B5" s="11" t="s">
        <v>2</v>
      </c>
      <c r="C5" s="102">
        <v>0.2001</v>
      </c>
      <c r="G5" s="63" t="s">
        <v>33</v>
      </c>
      <c r="H5" s="63"/>
      <c r="I5" s="64"/>
      <c r="J5" s="85"/>
      <c r="K5" s="88"/>
      <c r="L5" s="65"/>
      <c r="M5" s="88"/>
      <c r="N5" s="65"/>
      <c r="O5" s="65"/>
      <c r="P5" s="88"/>
      <c r="Q5" s="88"/>
      <c r="R5" s="66"/>
      <c r="S5" s="67">
        <f>I5*$D$9</f>
        <v>0</v>
      </c>
      <c r="T5" s="68">
        <f>J5*$D$10</f>
        <v>0</v>
      </c>
      <c r="U5" s="68">
        <f>K5*$D$11</f>
        <v>0</v>
      </c>
      <c r="V5" s="68">
        <f>L5*$D$12</f>
        <v>0</v>
      </c>
      <c r="W5" s="68">
        <f>M5*$D$13</f>
        <v>0</v>
      </c>
      <c r="X5" s="68">
        <f>N5*$D$14</f>
        <v>0</v>
      </c>
      <c r="Y5" s="68"/>
      <c r="Z5" s="68">
        <f>P5*$D$15</f>
        <v>0</v>
      </c>
      <c r="AA5" s="68">
        <f t="shared" ref="AA5:AA28" si="0">Q5*$D$16</f>
        <v>0</v>
      </c>
      <c r="AB5" s="69">
        <f t="shared" ref="AB5:AB28" si="1">R5*$D$19</f>
        <v>0</v>
      </c>
      <c r="AC5" s="70"/>
      <c r="AD5" s="71"/>
      <c r="AE5" s="72"/>
      <c r="AF5" s="73"/>
      <c r="AG5" s="73"/>
      <c r="AH5" s="73"/>
      <c r="AI5" s="73"/>
      <c r="AJ5" s="73"/>
      <c r="AK5" s="202"/>
      <c r="AL5" s="63"/>
      <c r="AM5" s="63"/>
      <c r="AN5" s="63"/>
      <c r="AO5" s="63"/>
      <c r="AP5" s="63"/>
      <c r="AQ5" s="123"/>
      <c r="AR5" s="52"/>
      <c r="AS5" s="122"/>
      <c r="AT5" s="122"/>
      <c r="AU5" s="122"/>
      <c r="AV5" s="122"/>
      <c r="AW5" s="123"/>
      <c r="AX5" s="124"/>
      <c r="AY5" s="122"/>
      <c r="AZ5" s="122"/>
      <c r="BA5" s="122"/>
      <c r="BB5" s="122"/>
      <c r="BC5" s="123"/>
      <c r="BD5" s="3"/>
    </row>
    <row r="6" spans="2:57" ht="15.75" thickBot="1" x14ac:dyDescent="0.3">
      <c r="B6" s="12" t="s">
        <v>3</v>
      </c>
      <c r="C6" s="47">
        <v>1</v>
      </c>
      <c r="G6" s="53" t="s">
        <v>33</v>
      </c>
      <c r="H6" s="53"/>
      <c r="I6" s="54"/>
      <c r="J6" s="86"/>
      <c r="K6" s="89"/>
      <c r="L6" s="55"/>
      <c r="M6" s="89"/>
      <c r="N6" s="55"/>
      <c r="O6" s="55"/>
      <c r="P6" s="89"/>
      <c r="Q6" s="89"/>
      <c r="R6" s="56"/>
      <c r="S6" s="57">
        <f t="shared" ref="S6:S28" si="2">I6*$D$9</f>
        <v>0</v>
      </c>
      <c r="T6" s="58">
        <f t="shared" ref="T6:T28" si="3">J6*$D$10</f>
        <v>0</v>
      </c>
      <c r="U6" s="58">
        <f t="shared" ref="U6:U7" si="4">K6*$D$11</f>
        <v>0</v>
      </c>
      <c r="V6" s="58">
        <f t="shared" ref="V6:V28" si="5">L6*$D$12</f>
        <v>0</v>
      </c>
      <c r="W6" s="58">
        <f t="shared" ref="W6:W28" si="6">M6*$D$13</f>
        <v>0</v>
      </c>
      <c r="X6" s="58">
        <f t="shared" ref="X6:X28" si="7">N6*$D$14</f>
        <v>0</v>
      </c>
      <c r="Y6" s="58"/>
      <c r="Z6" s="58">
        <f t="shared" ref="Z6:Z28" si="8">P6*$D$15</f>
        <v>0</v>
      </c>
      <c r="AA6" s="58">
        <f t="shared" si="0"/>
        <v>0</v>
      </c>
      <c r="AB6" s="59">
        <f t="shared" si="1"/>
        <v>0</v>
      </c>
      <c r="AC6" s="51"/>
      <c r="AD6" s="60"/>
      <c r="AE6" s="61"/>
      <c r="AF6" s="62"/>
      <c r="AG6" s="62"/>
      <c r="AH6" s="62"/>
      <c r="AI6" s="62"/>
      <c r="AJ6" s="62"/>
      <c r="AK6" s="203"/>
      <c r="AL6" s="53"/>
      <c r="AM6" s="53"/>
      <c r="AN6" s="53"/>
      <c r="AO6" s="53"/>
      <c r="AP6" s="53"/>
      <c r="AQ6" s="129"/>
      <c r="AR6" s="83"/>
      <c r="AS6" s="128"/>
      <c r="AT6" s="128"/>
      <c r="AU6" s="128"/>
      <c r="AV6" s="128"/>
      <c r="AW6" s="129"/>
      <c r="AX6" s="130"/>
      <c r="AY6" s="128"/>
      <c r="AZ6" s="128"/>
      <c r="BA6" s="128"/>
      <c r="BB6" s="128"/>
      <c r="BC6" s="129"/>
      <c r="BD6" s="3"/>
    </row>
    <row r="7" spans="2:57" ht="15.75" thickBot="1" x14ac:dyDescent="0.3">
      <c r="B7" s="197" t="s">
        <v>82</v>
      </c>
      <c r="C7" s="3">
        <v>550</v>
      </c>
      <c r="G7" s="74" t="s">
        <v>33</v>
      </c>
      <c r="H7" s="74"/>
      <c r="I7" s="75"/>
      <c r="J7" s="87"/>
      <c r="K7" s="90"/>
      <c r="L7" s="76"/>
      <c r="M7" s="90"/>
      <c r="N7" s="76"/>
      <c r="O7" s="76"/>
      <c r="P7" s="90"/>
      <c r="Q7" s="90"/>
      <c r="R7" s="77"/>
      <c r="S7" s="78">
        <f t="shared" si="2"/>
        <v>0</v>
      </c>
      <c r="T7" s="79">
        <f t="shared" si="3"/>
        <v>0</v>
      </c>
      <c r="U7" s="79">
        <f t="shared" si="4"/>
        <v>0</v>
      </c>
      <c r="V7" s="79">
        <f t="shared" si="5"/>
        <v>0</v>
      </c>
      <c r="W7" s="79">
        <f t="shared" si="6"/>
        <v>0</v>
      </c>
      <c r="X7" s="79">
        <f t="shared" si="7"/>
        <v>0</v>
      </c>
      <c r="Y7" s="79"/>
      <c r="Z7" s="79">
        <f t="shared" si="8"/>
        <v>0</v>
      </c>
      <c r="AA7" s="79">
        <f t="shared" si="0"/>
        <v>0</v>
      </c>
      <c r="AB7" s="80">
        <f t="shared" si="1"/>
        <v>0</v>
      </c>
      <c r="AC7" s="81"/>
      <c r="AD7" s="82"/>
      <c r="AE7" s="83"/>
      <c r="AF7" s="84"/>
      <c r="AG7" s="84"/>
      <c r="AH7" s="84"/>
      <c r="AI7" s="84"/>
      <c r="AJ7" s="84"/>
      <c r="AK7" s="204"/>
      <c r="AL7" s="74"/>
      <c r="AM7" s="74"/>
      <c r="AN7" s="74"/>
      <c r="AO7" s="74"/>
      <c r="AP7" s="74"/>
      <c r="AQ7" s="129"/>
      <c r="AR7" s="83"/>
      <c r="AS7" s="128"/>
      <c r="AT7" s="128"/>
      <c r="AU7" s="128"/>
      <c r="AV7" s="128"/>
      <c r="AW7" s="129"/>
      <c r="AX7" s="130"/>
      <c r="AY7" s="128"/>
      <c r="AZ7" s="128"/>
      <c r="BA7" s="128"/>
      <c r="BB7" s="128"/>
      <c r="BC7" s="129"/>
      <c r="BD7" s="3"/>
    </row>
    <row r="8" spans="2:57" ht="15.75" thickBot="1" x14ac:dyDescent="0.3">
      <c r="B8" s="8" t="s">
        <v>4</v>
      </c>
      <c r="C8" s="16" t="s">
        <v>14</v>
      </c>
      <c r="D8" s="9" t="s">
        <v>5</v>
      </c>
      <c r="G8" s="205">
        <v>1</v>
      </c>
      <c r="H8" s="205">
        <v>1</v>
      </c>
      <c r="I8" s="206">
        <v>3358</v>
      </c>
      <c r="J8" s="207">
        <v>338</v>
      </c>
      <c r="K8" s="207">
        <v>3</v>
      </c>
      <c r="L8" s="207">
        <v>53</v>
      </c>
      <c r="M8" s="207">
        <v>30</v>
      </c>
      <c r="N8" s="207">
        <v>3142</v>
      </c>
      <c r="O8" s="207">
        <v>403</v>
      </c>
      <c r="P8" s="207">
        <v>69</v>
      </c>
      <c r="Q8" s="207"/>
      <c r="R8" s="208">
        <v>18</v>
      </c>
      <c r="S8" s="209">
        <f t="shared" si="2"/>
        <v>5.0193962294858295E-7</v>
      </c>
      <c r="T8" s="210">
        <f t="shared" si="3"/>
        <v>5.3127077484681435E-8</v>
      </c>
      <c r="U8" s="210">
        <f>(K8-11)*$D$11</f>
        <v>-1.1836040263522395E-9</v>
      </c>
      <c r="V8" s="210">
        <f t="shared" si="5"/>
        <v>8.2455713485311949E-9</v>
      </c>
      <c r="W8" s="210">
        <f t="shared" si="6"/>
        <v>4.4385150988208981E-9</v>
      </c>
      <c r="X8" s="210">
        <f t="shared" si="7"/>
        <v>3.9974825270442953E-7</v>
      </c>
      <c r="Y8" s="210">
        <f>O8*$D$17</f>
        <v>3.5249920517161368E-8</v>
      </c>
      <c r="Z8" s="210">
        <f t="shared" si="8"/>
        <v>7.502192855570098E-9</v>
      </c>
      <c r="AA8" s="210">
        <f t="shared" si="0"/>
        <v>0</v>
      </c>
      <c r="AB8" s="211">
        <f t="shared" si="1"/>
        <v>1.765014424843635E-9</v>
      </c>
      <c r="AC8" s="212">
        <f>(('Branco (2)'!$O$10-S8)/('Branco (2)'!$O$10))*100</f>
        <v>55.494547106937297</v>
      </c>
      <c r="AD8" s="213">
        <f>(('Branco (2)'!$T$10-X8)/('Branco (2)'!$T$10))*100</f>
        <v>95.204716357904246</v>
      </c>
      <c r="AE8" s="214">
        <f>(T8/SUM(T8,U8,V8,Y8,W8,Z8,AB8))*100</f>
        <v>48.675825276191027</v>
      </c>
      <c r="AF8" s="215">
        <f>(U8/SUM(T8,U8,V8,Y8,W8,Z8,AB8))*100</f>
        <v>-1.0844357625267416</v>
      </c>
      <c r="AG8" s="215">
        <f>(V8/SUM(T8,U8,V8,W8,Z8,AB8,Y8))*100</f>
        <v>7.554716149767482</v>
      </c>
      <c r="AH8" s="215">
        <f>(W8/SUM(T8,U8,V8,W8,Z8,AB8,Y8))*100</f>
        <v>4.0666341094752818</v>
      </c>
      <c r="AI8" s="215">
        <f>(Y8/SUM(Z8,T8,U8,V8,W8,Y8,AB8))*100</f>
        <v>32.29650591240793</v>
      </c>
      <c r="AJ8" s="215">
        <f>(Z8/SUM(T8,U8,V8,W8,Z8,AB8,Y8))*100</f>
        <v>6.8736216241390782</v>
      </c>
      <c r="AK8" s="216">
        <f>(AB8/SUM(T8,U8,V8,W8,Z8,AB8,Y8))*100</f>
        <v>1.6171326905459409</v>
      </c>
      <c r="AL8" s="213">
        <f>(T8/(('Branco (2)'!$O$10)-S8))*100</f>
        <v>8.4884297607867527</v>
      </c>
      <c r="AM8" s="213">
        <f>(V8/(('Branco (2)'!$O$10)-S8))*100*2/3</f>
        <v>0.8782960471803869</v>
      </c>
      <c r="AN8" s="213">
        <f>(W8/(('Branco (2)'!$O$10)-S8))*100*1/3</f>
        <v>0.23638933567285661</v>
      </c>
      <c r="AO8" s="213">
        <f>(Z8/(('Branco (2)'!$O$10)-S8))*100*1/3</f>
        <v>0.3995566863541784</v>
      </c>
      <c r="AP8" s="213">
        <f>(((S8*3)+(T8*3)+(2*U8)+(2*V8)+(W8)+(X8)+(Z8))/((('Branco (2)'!$T$10))+(('Branco (2)'!$O$10)*3)))*100</f>
        <v>17.84182243979954</v>
      </c>
      <c r="AQ8" s="216">
        <f>(AL8*AC8)/100</f>
        <v>4.7106156522390892</v>
      </c>
      <c r="AR8" s="214">
        <f t="shared" ref="AR8:AU23" si="9">(AE8/100)*(($AC8/100)*($C$26))/($C$5/1000)</f>
        <v>89.433383520397598</v>
      </c>
      <c r="AS8" s="215">
        <f t="shared" si="9"/>
        <v>-1.9924625602748101</v>
      </c>
      <c r="AT8" s="215">
        <f t="shared" si="9"/>
        <v>13.8804801557289</v>
      </c>
      <c r="AU8" s="215">
        <f t="shared" si="9"/>
        <v>7.4717346010305397</v>
      </c>
      <c r="AV8" s="215">
        <f t="shared" ref="AV8:AW16" si="10">(AJ8/100)*(($AC8/100)*($C$26))/($C$5/1000)</f>
        <v>12.629087137150483</v>
      </c>
      <c r="AW8" s="216">
        <f t="shared" si="10"/>
        <v>2.9712007407444783</v>
      </c>
      <c r="AX8" s="40">
        <f>AR8*42.8</f>
        <v>3827.748814673017</v>
      </c>
      <c r="AY8" s="23">
        <f>AS8*30.07</f>
        <v>-59.913349187463538</v>
      </c>
      <c r="AZ8" s="1">
        <f>AT8*28.05</f>
        <v>389.34746836819568</v>
      </c>
      <c r="BA8" s="1">
        <f>AU8*16.04</f>
        <v>119.84662300052985</v>
      </c>
      <c r="BB8" s="1">
        <f>AV8*28.01</f>
        <v>353.74073071158506</v>
      </c>
      <c r="BC8" s="156">
        <f>AW8*2</f>
        <v>5.9424014814889565</v>
      </c>
      <c r="BD8" s="134">
        <f t="shared" ref="BD8:BD28" si="11">T8*3+U8*2+V8*2+W8+Z8</f>
        <v>1.8544587505279321E-7</v>
      </c>
      <c r="BE8" s="1">
        <f t="shared" ref="BE8:BE16" si="12">(BD8/((3*S8)+BD8))*100</f>
        <v>10.964922891097528</v>
      </c>
    </row>
    <row r="9" spans="2:57" x14ac:dyDescent="0.25">
      <c r="B9" s="4" t="s">
        <v>18</v>
      </c>
      <c r="C9" s="3" t="s">
        <v>15</v>
      </c>
      <c r="D9" s="29">
        <v>1.4947576621458694E-10</v>
      </c>
      <c r="G9" s="205">
        <v>2</v>
      </c>
      <c r="H9" s="205">
        <v>15</v>
      </c>
      <c r="I9" s="206">
        <v>5657</v>
      </c>
      <c r="J9" s="207">
        <v>959</v>
      </c>
      <c r="K9" s="207">
        <v>230</v>
      </c>
      <c r="L9" s="207">
        <v>148</v>
      </c>
      <c r="M9" s="207">
        <v>440</v>
      </c>
      <c r="N9" s="207">
        <v>2158</v>
      </c>
      <c r="O9" s="207">
        <v>780</v>
      </c>
      <c r="P9" s="207">
        <v>1032</v>
      </c>
      <c r="Q9" s="207"/>
      <c r="R9" s="208">
        <v>260</v>
      </c>
      <c r="S9" s="209">
        <f t="shared" si="2"/>
        <v>8.4558440947591836E-7</v>
      </c>
      <c r="T9" s="210">
        <f t="shared" si="3"/>
        <v>1.5073629381008729E-7</v>
      </c>
      <c r="U9" s="210">
        <f t="shared" ref="U9:U28" si="13">(K9-11)*$D$11</f>
        <v>3.2401160221392553E-8</v>
      </c>
      <c r="V9" s="210">
        <f t="shared" si="5"/>
        <v>2.3025369048728619E-8</v>
      </c>
      <c r="W9" s="210">
        <f t="shared" si="6"/>
        <v>6.5098221449373173E-8</v>
      </c>
      <c r="X9" s="210">
        <f t="shared" si="7"/>
        <v>2.7455656567032432E-7</v>
      </c>
      <c r="Y9" s="210">
        <f t="shared" ref="Y9:Y28" si="14">O9*$D$17</f>
        <v>6.8225652613860712E-8</v>
      </c>
      <c r="Z9" s="210">
        <f t="shared" si="8"/>
        <v>1.122067105354832E-7</v>
      </c>
      <c r="AA9" s="210">
        <f t="shared" si="0"/>
        <v>0</v>
      </c>
      <c r="AB9" s="211">
        <f t="shared" si="1"/>
        <v>2.549465280329695E-8</v>
      </c>
      <c r="AC9" s="212">
        <f>(('Branco (2)'!$O$10-S9)/('Branco (2)'!$O$10))*100</f>
        <v>25.024613753408058</v>
      </c>
      <c r="AD9" s="213">
        <f>(('Branco (2)'!$T$10-X9)/('Branco (2)'!$T$10))*100</f>
        <v>96.706485646199042</v>
      </c>
      <c r="AE9" s="214">
        <f t="shared" ref="AE9:AE28" si="15">(T9/SUM(T9,U9,V9,Y9,W9,Z9,AB9))*100</f>
        <v>31.588446210863008</v>
      </c>
      <c r="AF9" s="215">
        <f t="shared" ref="AF9:AF28" si="16">(U9/SUM(T9,U9,V9,Y9,W9,Z9,AB9))*100</f>
        <v>6.7900190521635331</v>
      </c>
      <c r="AG9" s="215">
        <f t="shared" ref="AG9:AG28" si="17">(V9/SUM(T9,U9,V9,W9,Z9,AB9,Y9))*100</f>
        <v>4.8252190185689745</v>
      </c>
      <c r="AH9" s="215">
        <f t="shared" ref="AH9:AH28" si="18">(W9/SUM(T9,U9,V9,W9,Z9,AB9,Y9))*100</f>
        <v>13.642047410739522</v>
      </c>
      <c r="AI9" s="215">
        <f t="shared" ref="AI9:AI28" si="19">(Y9/SUM(Z9,T9,U9,V9,W9,Y9,AB9))*100</f>
        <v>14.297434966188231</v>
      </c>
      <c r="AJ9" s="215">
        <f t="shared" ref="AJ9:AJ28" si="20">(Z9/SUM(T9,U9,V9,W9,Z9,AB9,Y9))*100</f>
        <v>23.514148786977756</v>
      </c>
      <c r="AK9" s="216">
        <f t="shared" ref="AK9:AK28" si="21">(AB9/SUM(T9,U9,V9,W9,Z9,AB9,Y9))*100</f>
        <v>5.3426845544989794</v>
      </c>
      <c r="AL9" s="213">
        <f>(T9/(('Branco (2)'!$O$10)-S9))*100</f>
        <v>53.408723067527056</v>
      </c>
      <c r="AM9" s="213">
        <f>(V9/(('Branco (2)'!$O$10)-S9))*100*2/3</f>
        <v>5.4388828240685685</v>
      </c>
      <c r="AN9" s="213">
        <f>(W9/(('Branco (2)'!$O$10)-S9))*100*1/3</f>
        <v>7.6885108284064154</v>
      </c>
      <c r="AO9" s="213">
        <f>(Z9/(('Branco (2)'!$O$10)-S9))*100*1/3</f>
        <v>13.25232072035716</v>
      </c>
      <c r="AP9" s="213">
        <f>(((S9*3)+(T9*3)+(2*U9)+(2*V9)+(W9)+(X9)+(Z9))/((('Branco (2)'!$T$10))+(('Branco (2)'!$O$10)*3)))*100</f>
        <v>30.305112661782594</v>
      </c>
      <c r="AQ9" s="216">
        <f t="shared" ref="AQ9:AQ28" si="22">(AL9*AC9)/100</f>
        <v>13.365326658275999</v>
      </c>
      <c r="AR9" s="214">
        <f t="shared" si="9"/>
        <v>26.171684355322718</v>
      </c>
      <c r="AS9" s="215">
        <f t="shared" si="9"/>
        <v>5.625671937568737</v>
      </c>
      <c r="AT9" s="215">
        <f t="shared" si="9"/>
        <v>3.9977942649125673</v>
      </c>
      <c r="AU9" s="215">
        <f t="shared" si="9"/>
        <v>11.302719874567329</v>
      </c>
      <c r="AV9" s="215">
        <f t="shared" si="10"/>
        <v>19.481961088837718</v>
      </c>
      <c r="AW9" s="216">
        <f t="shared" si="10"/>
        <v>4.4265252186516184</v>
      </c>
      <c r="AX9" s="40">
        <f t="shared" ref="AX9:AX28" si="23">AR9*42.8</f>
        <v>1120.1480904078123</v>
      </c>
      <c r="AY9" s="23">
        <f t="shared" ref="AY9:AY28" si="24">AS9*30.07</f>
        <v>169.16395516269193</v>
      </c>
      <c r="AZ9" s="1">
        <f t="shared" ref="AZ9:AZ28" si="25">AT9*28.05</f>
        <v>112.13812913079751</v>
      </c>
      <c r="BA9" s="1">
        <f t="shared" ref="BA9:BA28" si="26">AU9*16.04</f>
        <v>181.29562678805993</v>
      </c>
      <c r="BB9" s="1">
        <f t="shared" ref="BB9:BB28" si="27">AV9*28.01</f>
        <v>545.68973009834451</v>
      </c>
      <c r="BC9" s="156">
        <f t="shared" ref="BC9:BC28" si="28">AW9*2</f>
        <v>8.8530504373032368</v>
      </c>
      <c r="BD9" s="134">
        <f t="shared" si="11"/>
        <v>7.4036687195536056E-7</v>
      </c>
      <c r="BE9" s="1">
        <f t="shared" si="12"/>
        <v>22.591996914266495</v>
      </c>
    </row>
    <row r="10" spans="2:57" x14ac:dyDescent="0.25">
      <c r="B10" s="4" t="s">
        <v>19</v>
      </c>
      <c r="C10" s="3" t="s">
        <v>15</v>
      </c>
      <c r="D10" s="29">
        <f>(D9)*(D12/D11)</f>
        <v>1.5718070261740071E-10</v>
      </c>
      <c r="G10" s="205">
        <v>3</v>
      </c>
      <c r="H10" s="205">
        <v>30</v>
      </c>
      <c r="I10" s="206">
        <v>7350</v>
      </c>
      <c r="J10" s="207">
        <v>149</v>
      </c>
      <c r="K10" s="207">
        <v>5</v>
      </c>
      <c r="L10" s="207">
        <v>6</v>
      </c>
      <c r="M10" s="207">
        <v>3</v>
      </c>
      <c r="N10" s="207">
        <v>61385</v>
      </c>
      <c r="O10" s="207">
        <v>761</v>
      </c>
      <c r="P10" s="207">
        <v>7</v>
      </c>
      <c r="Q10" s="207"/>
      <c r="R10" s="208">
        <v>101</v>
      </c>
      <c r="S10" s="209">
        <f t="shared" si="2"/>
        <v>1.0986468816772141E-6</v>
      </c>
      <c r="T10" s="210">
        <f t="shared" si="3"/>
        <v>2.3419924689992704E-8</v>
      </c>
      <c r="U10" s="210">
        <f t="shared" si="13"/>
        <v>-8.8770301976417965E-10</v>
      </c>
      <c r="V10" s="210">
        <f t="shared" si="5"/>
        <v>9.3346090738088988E-10</v>
      </c>
      <c r="W10" s="210">
        <f t="shared" si="6"/>
        <v>4.4385150988208983E-10</v>
      </c>
      <c r="X10" s="210">
        <f t="shared" si="7"/>
        <v>7.8098492973460881E-6</v>
      </c>
      <c r="Y10" s="210">
        <f t="shared" si="14"/>
        <v>6.6563745691215388E-8</v>
      </c>
      <c r="Z10" s="210">
        <f t="shared" si="8"/>
        <v>7.61092028825952E-10</v>
      </c>
      <c r="AA10" s="210">
        <f t="shared" si="0"/>
        <v>0</v>
      </c>
      <c r="AB10" s="211">
        <f t="shared" si="1"/>
        <v>9.9036920505115078E-9</v>
      </c>
      <c r="AC10" s="212">
        <f>(('Branco (2)'!$O$10-S10)/('Branco (2)'!$O$10))*100</f>
        <v>2.5863374734928777</v>
      </c>
      <c r="AD10" s="213">
        <f>(('Branco (2)'!$T$10-X10)/('Branco (2)'!$T$10))*100</f>
        <v>6.3149311362035565</v>
      </c>
      <c r="AE10" s="214">
        <f t="shared" si="15"/>
        <v>23.156390182497962</v>
      </c>
      <c r="AF10" s="215">
        <f t="shared" si="16"/>
        <v>-0.87771407312102023</v>
      </c>
      <c r="AG10" s="215">
        <f t="shared" si="17"/>
        <v>0.92295706658086663</v>
      </c>
      <c r="AH10" s="215">
        <f t="shared" si="18"/>
        <v>0.43885703656051012</v>
      </c>
      <c r="AI10" s="215">
        <f t="shared" si="19"/>
        <v>65.81473201290774</v>
      </c>
      <c r="AJ10" s="215">
        <f t="shared" si="20"/>
        <v>0.75252778211594762</v>
      </c>
      <c r="AK10" s="216">
        <f t="shared" si="21"/>
        <v>9.7922499924579931</v>
      </c>
      <c r="AL10" s="213">
        <f>(T10/(('Branco (2)'!$O$10)-S10))*100</f>
        <v>80.290108828546082</v>
      </c>
      <c r="AM10" s="213">
        <f>(V10/(('Branco (2)'!$O$10)-S10))*100*2/3</f>
        <v>2.1334448860071142</v>
      </c>
      <c r="AN10" s="213">
        <f>(W10/(('Branco (2)'!$O$10)-S10))*100*1/3</f>
        <v>0.50721606358502469</v>
      </c>
      <c r="AO10" s="213">
        <f>(Z10/(('Branco (2)'!$O$10)-S10))*100*1/3</f>
        <v>0.86974606212242334</v>
      </c>
      <c r="AP10" s="213">
        <f>(((S10*3)+(T10*3)+(2*U10)+(2*V10)+(W10)+(X10)+(Z10))/((('Branco (2)'!$T$10))+(('Branco (2)'!$O$10)*3)))*100</f>
        <v>95.372064229200589</v>
      </c>
      <c r="AQ10" s="216">
        <f t="shared" si="22"/>
        <v>2.0765731721409004</v>
      </c>
      <c r="AR10" s="214">
        <f t="shared" si="9"/>
        <v>1.9828601184041148</v>
      </c>
      <c r="AS10" s="215">
        <f t="shared" si="9"/>
        <v>-7.5157838386620351E-2</v>
      </c>
      <c r="AT10" s="215">
        <f t="shared" si="9"/>
        <v>7.9031953767373986E-2</v>
      </c>
      <c r="AU10" s="215">
        <f t="shared" si="9"/>
        <v>3.7578919193310176E-2</v>
      </c>
      <c r="AV10" s="215">
        <f t="shared" si="10"/>
        <v>6.4438252913729815E-2</v>
      </c>
      <c r="AW10" s="216">
        <f t="shared" si="10"/>
        <v>0.83850124421221006</v>
      </c>
      <c r="AX10" s="40">
        <f t="shared" si="23"/>
        <v>84.866413067696101</v>
      </c>
      <c r="AY10" s="23">
        <f t="shared" si="24"/>
        <v>-2.2599962002856739</v>
      </c>
      <c r="AZ10" s="1">
        <f t="shared" si="25"/>
        <v>2.2168463031748402</v>
      </c>
      <c r="BA10" s="1">
        <f t="shared" si="26"/>
        <v>0.60276586386069519</v>
      </c>
      <c r="BB10" s="1">
        <f t="shared" si="27"/>
        <v>1.8049154641135723</v>
      </c>
      <c r="BC10" s="156">
        <f t="shared" si="28"/>
        <v>1.6770024884244201</v>
      </c>
      <c r="BD10" s="134">
        <f t="shared" si="11"/>
        <v>7.155623338391957E-8</v>
      </c>
      <c r="BE10" s="1">
        <f t="shared" si="12"/>
        <v>2.1249086774977926</v>
      </c>
    </row>
    <row r="11" spans="2:57" x14ac:dyDescent="0.25">
      <c r="B11" s="4" t="s">
        <v>6</v>
      </c>
      <c r="C11" s="3" t="s">
        <v>15</v>
      </c>
      <c r="D11" s="29">
        <f>(D9)*(0.97/0.98)</f>
        <v>1.4795050329402993E-10</v>
      </c>
      <c r="G11" s="17">
        <v>4</v>
      </c>
      <c r="H11" s="17">
        <v>45</v>
      </c>
      <c r="I11" s="41">
        <v>7144</v>
      </c>
      <c r="J11" s="42">
        <v>126</v>
      </c>
      <c r="K11" s="42">
        <v>6</v>
      </c>
      <c r="L11" s="42">
        <v>3</v>
      </c>
      <c r="M11" s="42">
        <v>1</v>
      </c>
      <c r="N11" s="42">
        <v>63391</v>
      </c>
      <c r="O11" s="42">
        <v>452</v>
      </c>
      <c r="P11" s="42">
        <v>0</v>
      </c>
      <c r="Q11" s="42"/>
      <c r="R11" s="43">
        <v>26</v>
      </c>
      <c r="S11" s="32">
        <f t="shared" si="2"/>
        <v>1.0678548738370092E-6</v>
      </c>
      <c r="T11" s="33">
        <f t="shared" si="3"/>
        <v>1.980476852979249E-8</v>
      </c>
      <c r="U11" s="33">
        <f t="shared" si="13"/>
        <v>-7.3975251647014964E-10</v>
      </c>
      <c r="V11" s="33">
        <f t="shared" si="5"/>
        <v>4.6673045369044494E-10</v>
      </c>
      <c r="W11" s="33">
        <f t="shared" si="6"/>
        <v>1.4795050329402993E-10</v>
      </c>
      <c r="X11" s="33">
        <f t="shared" si="7"/>
        <v>8.0650673097347206E-6</v>
      </c>
      <c r="Y11" s="33">
        <f t="shared" si="14"/>
        <v>3.9535891001878255E-8</v>
      </c>
      <c r="Z11" s="33">
        <f t="shared" si="8"/>
        <v>0</v>
      </c>
      <c r="AA11" s="33">
        <f t="shared" si="0"/>
        <v>0</v>
      </c>
      <c r="AB11" s="34">
        <f t="shared" si="1"/>
        <v>2.5494652803296951E-9</v>
      </c>
      <c r="AC11" s="212">
        <f>(('Branco (2)'!$O$10-S11)/('Branco (2)'!$O$10))*100</f>
        <v>5.3165707361405596</v>
      </c>
      <c r="AD11" s="213">
        <f>(('Branco (2)'!$T$10-X11)/('Branco (2)'!$T$10))*100</f>
        <v>3.2533974041717073</v>
      </c>
      <c r="AE11" s="40">
        <f t="shared" si="15"/>
        <v>32.064682999340143</v>
      </c>
      <c r="AF11" s="23">
        <f t="shared" si="16"/>
        <v>-1.1976878145734142</v>
      </c>
      <c r="AG11" s="23">
        <f t="shared" si="17"/>
        <v>0.75565457991642226</v>
      </c>
      <c r="AH11" s="23">
        <f t="shared" si="18"/>
        <v>0.23953756291468287</v>
      </c>
      <c r="AI11" s="23">
        <f t="shared" si="19"/>
        <v>64.010130194890664</v>
      </c>
      <c r="AJ11" s="23">
        <f t="shared" si="20"/>
        <v>0</v>
      </c>
      <c r="AK11" s="117">
        <f t="shared" si="21"/>
        <v>4.1276824775114944</v>
      </c>
      <c r="AL11" s="39">
        <f>(T11/(('Branco (2)'!$O$10)-S11))*100</f>
        <v>33.029341792228415</v>
      </c>
      <c r="AM11" s="39">
        <f>(V11/(('Branco (2)'!$O$10)-S11))*100*2/3</f>
        <v>0.51892551892551919</v>
      </c>
      <c r="AN11" s="39">
        <f>(W11/(('Branco (2)'!$O$10)-S11))*100*1/3</f>
        <v>8.2247998914665624E-2</v>
      </c>
      <c r="AO11" s="39">
        <f>(Z11/(('Branco (2)'!$O$10)-S11))*100*1/3</f>
        <v>0</v>
      </c>
      <c r="AP11" s="39">
        <f>(((S11*3)+(T11*3)+(2*U11)+(2*V11)+(W11)+(X11)+(Z11))/((('Branco (2)'!$T$10))+(('Branco (2)'!$O$10)*3)))*100</f>
        <v>96.654534027319301</v>
      </c>
      <c r="AQ11" s="117">
        <f t="shared" si="22"/>
        <v>1.7560283200654598</v>
      </c>
      <c r="AR11" s="40">
        <f t="shared" si="9"/>
        <v>5.6440983633729012</v>
      </c>
      <c r="AS11" s="23">
        <f t="shared" si="9"/>
        <v>-0.21081973067391882</v>
      </c>
      <c r="AT11" s="23">
        <f t="shared" si="9"/>
        <v>0.13301203626024571</v>
      </c>
      <c r="AU11" s="23">
        <f t="shared" si="9"/>
        <v>4.2163946134783775E-2</v>
      </c>
      <c r="AV11" s="23">
        <f t="shared" si="10"/>
        <v>0</v>
      </c>
      <c r="AW11" s="117">
        <f t="shared" si="10"/>
        <v>0.72656404918536244</v>
      </c>
      <c r="AX11" s="40">
        <f t="shared" si="23"/>
        <v>241.56740995236015</v>
      </c>
      <c r="AY11" s="23">
        <f t="shared" si="24"/>
        <v>-6.3393493013647388</v>
      </c>
      <c r="AZ11" s="1">
        <f t="shared" si="25"/>
        <v>3.7309876170998924</v>
      </c>
      <c r="BA11" s="1">
        <f t="shared" si="26"/>
        <v>0.67630969600193169</v>
      </c>
      <c r="BB11" s="1">
        <f t="shared" si="27"/>
        <v>0</v>
      </c>
      <c r="BC11" s="156">
        <f t="shared" si="28"/>
        <v>1.4531280983707249</v>
      </c>
      <c r="BD11" s="134">
        <f t="shared" si="11"/>
        <v>5.9016211967112092E-8</v>
      </c>
      <c r="BE11" s="1">
        <f t="shared" si="12"/>
        <v>1.8088812194791408</v>
      </c>
    </row>
    <row r="12" spans="2:57" x14ac:dyDescent="0.25">
      <c r="B12" s="5" t="s">
        <v>7</v>
      </c>
      <c r="C12" s="3" t="s">
        <v>15</v>
      </c>
      <c r="D12" s="29">
        <f>(D9)*(1.02/0.98)</f>
        <v>1.5557681789681499E-10</v>
      </c>
      <c r="G12" s="17">
        <v>5</v>
      </c>
      <c r="H12" s="17">
        <v>60</v>
      </c>
      <c r="I12" s="41">
        <v>7375</v>
      </c>
      <c r="J12" s="42">
        <v>125</v>
      </c>
      <c r="K12" s="42">
        <v>5</v>
      </c>
      <c r="L12" s="42">
        <v>3</v>
      </c>
      <c r="M12" s="42">
        <v>1</v>
      </c>
      <c r="N12" s="42">
        <v>63800</v>
      </c>
      <c r="O12" s="42">
        <v>242</v>
      </c>
      <c r="P12" s="42">
        <v>0</v>
      </c>
      <c r="Q12" s="42"/>
      <c r="R12" s="43">
        <v>15</v>
      </c>
      <c r="S12" s="32">
        <f t="shared" si="2"/>
        <v>1.1023837758325787E-6</v>
      </c>
      <c r="T12" s="33">
        <f t="shared" si="3"/>
        <v>1.9647587827175089E-8</v>
      </c>
      <c r="U12" s="33">
        <f t="shared" si="13"/>
        <v>-8.8770301976417965E-10</v>
      </c>
      <c r="V12" s="33">
        <f t="shared" si="5"/>
        <v>4.6673045369044494E-10</v>
      </c>
      <c r="W12" s="33">
        <f t="shared" si="6"/>
        <v>1.4795050329402993E-10</v>
      </c>
      <c r="X12" s="33">
        <f t="shared" si="7"/>
        <v>8.1171032853413769E-6</v>
      </c>
      <c r="Y12" s="33">
        <f t="shared" si="14"/>
        <v>2.1167446067377295E-8</v>
      </c>
      <c r="Z12" s="33">
        <f t="shared" si="8"/>
        <v>0</v>
      </c>
      <c r="AA12" s="33">
        <f t="shared" si="0"/>
        <v>0</v>
      </c>
      <c r="AB12" s="34">
        <f t="shared" si="1"/>
        <v>1.4708453540363625E-9</v>
      </c>
      <c r="AC12" s="212">
        <f>(('Branco (2)'!$O$10-S12)/('Branco (2)'!$O$10))*100</f>
        <v>2.2549984853074907</v>
      </c>
      <c r="AD12" s="213">
        <f>(('Branco (2)'!$T$10-X12)/('Branco (2)'!$T$10))*100</f>
        <v>2.6291863890166485</v>
      </c>
      <c r="AE12" s="40">
        <f t="shared" si="15"/>
        <v>46.76565495243581</v>
      </c>
      <c r="AF12" s="23">
        <f t="shared" si="16"/>
        <v>-2.112931800468036</v>
      </c>
      <c r="AG12" s="23">
        <f t="shared" si="17"/>
        <v>1.1109229054007199</v>
      </c>
      <c r="AH12" s="23">
        <f t="shared" si="18"/>
        <v>0.35215530007800599</v>
      </c>
      <c r="AI12" s="23">
        <f t="shared" si="19"/>
        <v>50.38325761506924</v>
      </c>
      <c r="AJ12" s="23">
        <f t="shared" si="20"/>
        <v>0</v>
      </c>
      <c r="AK12" s="117">
        <f t="shared" si="21"/>
        <v>3.5009410274842709</v>
      </c>
      <c r="AL12" s="39">
        <f>(T12/(('Branco (2)'!$O$10)-S12))*100</f>
        <v>77.254667740008557</v>
      </c>
      <c r="AM12" s="39">
        <f>(V12/(('Branco (2)'!$O$10)-S12))*100*2/3</f>
        <v>1.2234616768621762</v>
      </c>
      <c r="AN12" s="39">
        <f>(W12/(('Branco (2)'!$O$10)-S12))*100*1/3</f>
        <v>0.19391467754188085</v>
      </c>
      <c r="AO12" s="39">
        <f>(Z12/(('Branco (2)'!$O$10)-S12))*100*1/3</f>
        <v>0</v>
      </c>
      <c r="AP12" s="39">
        <f>(((S12*3)+(T12*3)+(2*U12)+(2*V12)+(W12)+(X12)+(Z12))/((('Branco (2)'!$T$10))+(('Branco (2)'!$O$10)*3)))*100</f>
        <v>97.975855163678744</v>
      </c>
      <c r="AQ12" s="117">
        <f t="shared" si="22"/>
        <v>1.7420915873665277</v>
      </c>
      <c r="AR12" s="40">
        <f t="shared" si="9"/>
        <v>3.4914779383578329</v>
      </c>
      <c r="AS12" s="23">
        <f t="shared" si="9"/>
        <v>-0.15774941619211932</v>
      </c>
      <c r="AT12" s="23">
        <f t="shared" si="9"/>
        <v>8.2940414698949347E-2</v>
      </c>
      <c r="AU12" s="23">
        <f t="shared" si="9"/>
        <v>2.6291569365353221E-2</v>
      </c>
      <c r="AV12" s="23">
        <f t="shared" si="10"/>
        <v>0</v>
      </c>
      <c r="AW12" s="117">
        <f t="shared" si="10"/>
        <v>0.26137682394024664</v>
      </c>
      <c r="AX12" s="40">
        <f t="shared" si="23"/>
        <v>149.43525576171524</v>
      </c>
      <c r="AY12" s="23">
        <f t="shared" si="24"/>
        <v>-4.743524944897028</v>
      </c>
      <c r="AZ12" s="1">
        <f t="shared" si="25"/>
        <v>2.3264786323055291</v>
      </c>
      <c r="BA12" s="1">
        <f t="shared" si="26"/>
        <v>0.42171677262026563</v>
      </c>
      <c r="BB12" s="1">
        <f t="shared" si="27"/>
        <v>0</v>
      </c>
      <c r="BC12" s="156">
        <f t="shared" si="28"/>
        <v>0.52275364788049328</v>
      </c>
      <c r="BD12" s="134">
        <f t="shared" si="11"/>
        <v>5.8248768852671831E-8</v>
      </c>
      <c r="BE12" s="1">
        <f t="shared" si="12"/>
        <v>1.7308125983546336</v>
      </c>
    </row>
    <row r="13" spans="2:57" x14ac:dyDescent="0.25">
      <c r="B13" s="5" t="s">
        <v>10</v>
      </c>
      <c r="C13" s="3" t="s">
        <v>15</v>
      </c>
      <c r="D13" s="29">
        <f>D11</f>
        <v>1.4795050329402993E-10</v>
      </c>
      <c r="G13" s="17">
        <v>6</v>
      </c>
      <c r="H13" s="17">
        <v>75</v>
      </c>
      <c r="I13" s="41">
        <v>7230</v>
      </c>
      <c r="J13" s="42">
        <v>119</v>
      </c>
      <c r="K13" s="42">
        <v>3</v>
      </c>
      <c r="L13" s="42">
        <v>3</v>
      </c>
      <c r="M13" s="42">
        <v>1</v>
      </c>
      <c r="N13" s="42">
        <v>65513</v>
      </c>
      <c r="O13" s="42">
        <v>168</v>
      </c>
      <c r="P13" s="42">
        <v>0</v>
      </c>
      <c r="Q13" s="42"/>
      <c r="R13" s="42">
        <v>11</v>
      </c>
      <c r="S13" s="32">
        <f t="shared" si="2"/>
        <v>1.0807097897314637E-6</v>
      </c>
      <c r="T13" s="33">
        <f t="shared" si="3"/>
        <v>1.8704503611470684E-8</v>
      </c>
      <c r="U13" s="33">
        <f t="shared" si="13"/>
        <v>-1.1836040263522395E-9</v>
      </c>
      <c r="V13" s="33">
        <f t="shared" si="5"/>
        <v>4.6673045369044494E-10</v>
      </c>
      <c r="W13" s="33">
        <f t="shared" si="6"/>
        <v>1.4795050329402993E-10</v>
      </c>
      <c r="X13" s="33">
        <f t="shared" si="7"/>
        <v>8.3350436917330664E-6</v>
      </c>
      <c r="Y13" s="33">
        <f t="shared" si="14"/>
        <v>1.4694755947600769E-8</v>
      </c>
      <c r="Z13" s="33">
        <f t="shared" si="8"/>
        <v>0</v>
      </c>
      <c r="AA13" s="33">
        <f t="shared" si="0"/>
        <v>0</v>
      </c>
      <c r="AB13" s="34">
        <f t="shared" si="1"/>
        <v>1.0786199262933326E-9</v>
      </c>
      <c r="AC13" s="212">
        <f>(('Branco (2)'!$O$10-S13)/('Branco (2)'!$O$10))*100</f>
        <v>4.1767646167827905</v>
      </c>
      <c r="AD13" s="213">
        <f>(('Branco (2)'!$T$10-X13)/('Branco (2)'!$T$10))*100</f>
        <v>1.4825829210776399E-2</v>
      </c>
      <c r="AE13" s="40">
        <f t="shared" si="15"/>
        <v>55.160953295060921</v>
      </c>
      <c r="AF13" s="23">
        <f t="shared" si="16"/>
        <v>-3.4905351017935118</v>
      </c>
      <c r="AG13" s="23">
        <f t="shared" si="17"/>
        <v>1.3764223468412562</v>
      </c>
      <c r="AH13" s="23">
        <f t="shared" si="18"/>
        <v>0.43631688772418908</v>
      </c>
      <c r="AI13" s="23">
        <f t="shared" si="19"/>
        <v>43.335913282982411</v>
      </c>
      <c r="AJ13" s="23">
        <f t="shared" si="20"/>
        <v>0</v>
      </c>
      <c r="AK13" s="117">
        <f t="shared" si="21"/>
        <v>3.1809292891847258</v>
      </c>
      <c r="AL13" s="39">
        <f>(T13/(('Branco (2)'!$O$10)-S13))*100</f>
        <v>39.707078165453183</v>
      </c>
      <c r="AM13" s="39">
        <f>(V13/(('Branco (2)'!$O$10)-S13))*100*2/3</f>
        <v>0.66053619997409685</v>
      </c>
      <c r="AN13" s="39">
        <f>(W13/(('Branco (2)'!$O$10)-S13))*100*1/3</f>
        <v>0.10469282908086175</v>
      </c>
      <c r="AO13" s="39">
        <f>(Z13/(('Branco (2)'!$O$10)-S13))*100*1/3</f>
        <v>0</v>
      </c>
      <c r="AP13" s="39">
        <f>(((S13*3)+(T13*3)+(2*U13)+(2*V13)+(W13)+(X13)+(Z13))/((('Branco (2)'!$T$10))+(('Branco (2)'!$O$10)*3)))*100</f>
        <v>99.251459836193675</v>
      </c>
      <c r="AQ13" s="117">
        <f t="shared" si="22"/>
        <v>1.6584711911729337</v>
      </c>
      <c r="AR13" s="40">
        <f t="shared" si="9"/>
        <v>7.6279491785962872</v>
      </c>
      <c r="AS13" s="23">
        <f t="shared" si="9"/>
        <v>-0.48268970661483057</v>
      </c>
      <c r="AT13" s="23">
        <f t="shared" si="9"/>
        <v>0.19033898224760074</v>
      </c>
      <c r="AU13" s="23">
        <f t="shared" si="9"/>
        <v>6.0336213326853828E-2</v>
      </c>
      <c r="AV13" s="23">
        <f t="shared" si="10"/>
        <v>0</v>
      </c>
      <c r="AW13" s="117">
        <f t="shared" si="10"/>
        <v>0.43987577279202106</v>
      </c>
      <c r="AX13" s="40">
        <f t="shared" si="23"/>
        <v>326.47622484392105</v>
      </c>
      <c r="AY13" s="23">
        <f t="shared" si="24"/>
        <v>-14.514479477907955</v>
      </c>
      <c r="AZ13" s="1">
        <f t="shared" si="25"/>
        <v>5.339008452045201</v>
      </c>
      <c r="BA13" s="1">
        <f t="shared" si="26"/>
        <v>0.96779286176273538</v>
      </c>
      <c r="BB13" s="1">
        <f t="shared" si="27"/>
        <v>0</v>
      </c>
      <c r="BC13" s="156">
        <f t="shared" si="28"/>
        <v>0.87975154558404212</v>
      </c>
      <c r="BD13" s="134">
        <f t="shared" si="11"/>
        <v>5.4827714192382498E-8</v>
      </c>
      <c r="BE13" s="1">
        <f t="shared" si="12"/>
        <v>1.6629793110943729</v>
      </c>
    </row>
    <row r="14" spans="2:57" x14ac:dyDescent="0.25">
      <c r="B14" s="5" t="s">
        <v>8</v>
      </c>
      <c r="C14" s="3" t="s">
        <v>16</v>
      </c>
      <c r="D14" s="29">
        <f>(38.3/33.5)*D18</f>
        <v>1.2722732422165167E-10</v>
      </c>
      <c r="G14" s="17">
        <v>7</v>
      </c>
      <c r="H14" s="17">
        <v>90</v>
      </c>
      <c r="I14" s="41">
        <v>7552</v>
      </c>
      <c r="J14" s="42">
        <v>118</v>
      </c>
      <c r="K14" s="42">
        <v>3</v>
      </c>
      <c r="L14" s="42">
        <v>3</v>
      </c>
      <c r="M14" s="42">
        <v>1</v>
      </c>
      <c r="N14" s="42">
        <v>64346</v>
      </c>
      <c r="O14" s="42">
        <v>140</v>
      </c>
      <c r="P14" s="42">
        <v>0</v>
      </c>
      <c r="Q14" s="42"/>
      <c r="R14" s="43">
        <v>8</v>
      </c>
      <c r="S14" s="32">
        <f t="shared" si="2"/>
        <v>1.1288409864525605E-6</v>
      </c>
      <c r="T14" s="33">
        <f t="shared" si="3"/>
        <v>1.8547322908853284E-8</v>
      </c>
      <c r="U14" s="33">
        <f t="shared" si="13"/>
        <v>-1.1836040263522395E-9</v>
      </c>
      <c r="V14" s="33">
        <f t="shared" si="5"/>
        <v>4.6673045369044494E-10</v>
      </c>
      <c r="W14" s="33">
        <f t="shared" si="6"/>
        <v>1.4795050329402993E-10</v>
      </c>
      <c r="X14" s="33">
        <f t="shared" si="7"/>
        <v>8.1865694043663977E-6</v>
      </c>
      <c r="Y14" s="33">
        <f t="shared" si="14"/>
        <v>1.2245629956333973E-8</v>
      </c>
      <c r="Z14" s="33">
        <f t="shared" si="8"/>
        <v>0</v>
      </c>
      <c r="AA14" s="33">
        <f t="shared" si="0"/>
        <v>0</v>
      </c>
      <c r="AB14" s="34">
        <f t="shared" si="1"/>
        <v>7.8445085548606001E-10</v>
      </c>
      <c r="AC14" s="212">
        <f>(('Branco (2)'!$O$10-S14)/('Branco (2)'!$O$10))*100</f>
        <v>-9.0881551045123979E-2</v>
      </c>
      <c r="AD14" s="213">
        <f>(('Branco (2)'!$T$10-X14)/('Branco (2)'!$T$10))*100</f>
        <v>1.7958875766091846</v>
      </c>
      <c r="AE14" s="40">
        <f t="shared" si="15"/>
        <v>59.813710698761327</v>
      </c>
      <c r="AF14" s="23">
        <f t="shared" si="16"/>
        <v>-3.8170332808692651</v>
      </c>
      <c r="AG14" s="23">
        <f t="shared" si="17"/>
        <v>1.5051703401365915</v>
      </c>
      <c r="AH14" s="23">
        <f t="shared" si="18"/>
        <v>0.47712916010865813</v>
      </c>
      <c r="AI14" s="23">
        <f t="shared" si="19"/>
        <v>39.491228525633673</v>
      </c>
      <c r="AJ14" s="23">
        <f t="shared" si="20"/>
        <v>0</v>
      </c>
      <c r="AK14" s="117">
        <f t="shared" si="21"/>
        <v>2.5297945562290303</v>
      </c>
      <c r="AL14" s="39">
        <f>(T14/(('Branco (2)'!$O$10)-S14))*100</f>
        <v>-1809.536082474503</v>
      </c>
      <c r="AM14" s="39">
        <f>(V14/(('Branco (2)'!$O$10)-S14))*100*2/3</f>
        <v>-30.357142857147483</v>
      </c>
      <c r="AN14" s="39">
        <f>(W14/(('Branco (2)'!$O$10)-S14))*100*1/3</f>
        <v>-4.8115079365086695</v>
      </c>
      <c r="AO14" s="39">
        <f>(Z14/(('Branco (2)'!$O$10)-S14))*100*1/3</f>
        <v>0</v>
      </c>
      <c r="AP14" s="39">
        <f>(((S14*3)+(T14*3)+(2*U14)+(2*V14)+(W14)+(X14)+(Z14))/((('Branco (2)'!$T$10))+(('Branco (2)'!$O$10)*3)))*100</f>
        <v>99.212617301199217</v>
      </c>
      <c r="AQ14" s="117">
        <f t="shared" si="22"/>
        <v>1.6445344584740023</v>
      </c>
      <c r="AR14" s="40">
        <f t="shared" si="9"/>
        <v>-0.17997513289266165</v>
      </c>
      <c r="AS14" s="23">
        <f t="shared" si="9"/>
        <v>1.1485177293880627E-2</v>
      </c>
      <c r="AT14" s="23">
        <f t="shared" si="9"/>
        <v>-4.5289487782570513E-3</v>
      </c>
      <c r="AU14" s="23">
        <f t="shared" si="9"/>
        <v>-1.4356471617350784E-3</v>
      </c>
      <c r="AV14" s="23">
        <f t="shared" si="10"/>
        <v>0</v>
      </c>
      <c r="AW14" s="117">
        <f t="shared" si="10"/>
        <v>-7.6119689972332797E-3</v>
      </c>
      <c r="AX14" s="40">
        <f t="shared" si="23"/>
        <v>-7.7029356878059181</v>
      </c>
      <c r="AY14" s="23">
        <f t="shared" si="24"/>
        <v>0.34535928122699044</v>
      </c>
      <c r="AZ14" s="1">
        <f t="shared" si="25"/>
        <v>-0.1270370132301103</v>
      </c>
      <c r="BA14" s="1">
        <f t="shared" si="26"/>
        <v>-2.3027780474230656E-2</v>
      </c>
      <c r="BB14" s="1">
        <f t="shared" si="27"/>
        <v>0</v>
      </c>
      <c r="BC14" s="156">
        <f t="shared" si="28"/>
        <v>-1.5223937994466559E-2</v>
      </c>
      <c r="BD14" s="134">
        <f t="shared" si="11"/>
        <v>5.4356172084530297E-8</v>
      </c>
      <c r="BE14" s="1">
        <f t="shared" si="12"/>
        <v>1.5797175665902403</v>
      </c>
    </row>
    <row r="15" spans="2:57" x14ac:dyDescent="0.25">
      <c r="B15" s="5" t="s">
        <v>9</v>
      </c>
      <c r="C15" s="3" t="s">
        <v>16</v>
      </c>
      <c r="D15" s="29">
        <f>(38.3/39.2)*D18</f>
        <v>1.0872743268942171E-10</v>
      </c>
      <c r="G15" s="17">
        <v>8</v>
      </c>
      <c r="H15" s="17">
        <v>105</v>
      </c>
      <c r="I15" s="41">
        <v>7390</v>
      </c>
      <c r="J15" s="42">
        <v>122</v>
      </c>
      <c r="K15" s="42">
        <v>4</v>
      </c>
      <c r="L15" s="42">
        <v>3</v>
      </c>
      <c r="M15" s="42">
        <v>1</v>
      </c>
      <c r="N15" s="42">
        <v>64413</v>
      </c>
      <c r="O15" s="42">
        <v>123</v>
      </c>
      <c r="P15" s="42">
        <v>0</v>
      </c>
      <c r="Q15" s="42"/>
      <c r="R15" s="43">
        <v>8</v>
      </c>
      <c r="S15" s="32">
        <f t="shared" si="2"/>
        <v>1.1046259123257976E-6</v>
      </c>
      <c r="T15" s="33">
        <f t="shared" si="3"/>
        <v>1.9176045719322885E-8</v>
      </c>
      <c r="U15" s="33">
        <f t="shared" si="13"/>
        <v>-1.0356535230582096E-9</v>
      </c>
      <c r="V15" s="33">
        <f t="shared" si="5"/>
        <v>4.6673045369044494E-10</v>
      </c>
      <c r="W15" s="33">
        <f t="shared" si="6"/>
        <v>1.4795050329402993E-10</v>
      </c>
      <c r="X15" s="33">
        <f t="shared" si="7"/>
        <v>8.1950936350892489E-6</v>
      </c>
      <c r="Y15" s="33">
        <f t="shared" si="14"/>
        <v>1.0758660604493419E-8</v>
      </c>
      <c r="Z15" s="33">
        <f t="shared" si="8"/>
        <v>0</v>
      </c>
      <c r="AA15" s="33">
        <f t="shared" si="0"/>
        <v>0</v>
      </c>
      <c r="AB15" s="34">
        <f t="shared" si="1"/>
        <v>7.8445085548606001E-10</v>
      </c>
      <c r="AC15" s="212">
        <f>(('Branco (2)'!$O$10-S15)/('Branco (2)'!$O$10))*100</f>
        <v>2.0561950923962398</v>
      </c>
      <c r="AD15" s="213">
        <f>(('Branco (2)'!$T$10-X15)/('Branco (2)'!$T$10))*100</f>
        <v>1.693632960434635</v>
      </c>
      <c r="AE15" s="40">
        <f t="shared" si="15"/>
        <v>63.291071607472958</v>
      </c>
      <c r="AF15" s="23">
        <f t="shared" si="16"/>
        <v>-3.4182032233245687</v>
      </c>
      <c r="AG15" s="23">
        <f t="shared" si="17"/>
        <v>1.5404568281845625</v>
      </c>
      <c r="AH15" s="23">
        <f t="shared" si="18"/>
        <v>0.48831474618922405</v>
      </c>
      <c r="AI15" s="23">
        <f t="shared" si="19"/>
        <v>35.509258200889136</v>
      </c>
      <c r="AJ15" s="23">
        <f t="shared" si="20"/>
        <v>0</v>
      </c>
      <c r="AK15" s="117">
        <f t="shared" si="21"/>
        <v>2.5891018405886843</v>
      </c>
      <c r="AL15" s="39">
        <f>(T15/(('Branco (2)'!$O$10)-S15))*100</f>
        <v>82.690664692145731</v>
      </c>
      <c r="AM15" s="39">
        <f>(V15/(('Branco (2)'!$O$10)-S15))*100*2/3</f>
        <v>1.3417521704814546</v>
      </c>
      <c r="AN15" s="39">
        <f>(W15/(('Branco (2)'!$O$10)-S15))*100*1/3</f>
        <v>0.21266333421029593</v>
      </c>
      <c r="AO15" s="39">
        <f>(Z15/(('Branco (2)'!$O$10)-S15))*100*1/3</f>
        <v>0</v>
      </c>
      <c r="AP15" s="39">
        <f>(((S15*3)+(T15*3)+(2*U15)+(2*V15)+(W15)+(X15)+(Z15))/((('Branco (2)'!$T$10))+(('Branco (2)'!$O$10)*3)))*100</f>
        <v>98.684115922132136</v>
      </c>
      <c r="AQ15" s="117">
        <f t="shared" si="22"/>
        <v>1.7002813892697306</v>
      </c>
      <c r="AR15" s="40">
        <f t="shared" si="9"/>
        <v>4.3086656453078591</v>
      </c>
      <c r="AS15" s="23">
        <f t="shared" si="9"/>
        <v>-0.2327009864576253</v>
      </c>
      <c r="AT15" s="23">
        <f t="shared" si="9"/>
        <v>0.10486966400004909</v>
      </c>
      <c r="AU15" s="23">
        <f t="shared" si="9"/>
        <v>3.3242998065375035E-2</v>
      </c>
      <c r="AV15" s="23">
        <f t="shared" si="10"/>
        <v>0</v>
      </c>
      <c r="AW15" s="117">
        <f t="shared" si="10"/>
        <v>0.17625825996333169</v>
      </c>
      <c r="AX15" s="40">
        <f t="shared" si="23"/>
        <v>184.41088961917634</v>
      </c>
      <c r="AY15" s="23">
        <f t="shared" si="24"/>
        <v>-6.9973186627807928</v>
      </c>
      <c r="AZ15" s="1">
        <f t="shared" si="25"/>
        <v>2.9415940752013769</v>
      </c>
      <c r="BA15" s="1">
        <f t="shared" si="26"/>
        <v>0.53321768896861554</v>
      </c>
      <c r="BB15" s="1">
        <f t="shared" si="27"/>
        <v>0</v>
      </c>
      <c r="BC15" s="156">
        <f t="shared" si="28"/>
        <v>0.35251651992666339</v>
      </c>
      <c r="BD15" s="134">
        <f t="shared" si="11"/>
        <v>5.6538241522527161E-8</v>
      </c>
      <c r="BE15" s="1">
        <f t="shared" si="12"/>
        <v>1.677485565081221</v>
      </c>
    </row>
    <row r="16" spans="2:57" x14ac:dyDescent="0.25">
      <c r="B16" s="5" t="s">
        <v>12</v>
      </c>
      <c r="C16" s="3" t="s">
        <v>16</v>
      </c>
      <c r="D16" s="29">
        <v>1.2679079497666798E-10</v>
      </c>
      <c r="G16" s="17">
        <v>9</v>
      </c>
      <c r="H16" s="17">
        <v>120</v>
      </c>
      <c r="I16" s="41">
        <v>7424</v>
      </c>
      <c r="J16" s="42">
        <v>130</v>
      </c>
      <c r="K16" s="42">
        <v>4</v>
      </c>
      <c r="L16" s="42">
        <v>3</v>
      </c>
      <c r="M16" s="42">
        <v>1</v>
      </c>
      <c r="N16" s="42">
        <v>64195</v>
      </c>
      <c r="O16" s="42">
        <v>136</v>
      </c>
      <c r="P16" s="42">
        <v>0</v>
      </c>
      <c r="Q16" s="42"/>
      <c r="R16" s="43">
        <v>8</v>
      </c>
      <c r="S16" s="32">
        <f t="shared" si="2"/>
        <v>1.1097080883770934E-6</v>
      </c>
      <c r="T16" s="33">
        <f t="shared" si="3"/>
        <v>2.0433491340262091E-8</v>
      </c>
      <c r="U16" s="33">
        <f t="shared" si="13"/>
        <v>-1.0356535230582096E-9</v>
      </c>
      <c r="V16" s="33">
        <f t="shared" si="5"/>
        <v>4.6673045369044494E-10</v>
      </c>
      <c r="W16" s="33">
        <f t="shared" si="6"/>
        <v>1.4795050329402993E-10</v>
      </c>
      <c r="X16" s="33">
        <f t="shared" si="7"/>
        <v>8.1673580784089294E-6</v>
      </c>
      <c r="Y16" s="33">
        <f t="shared" si="14"/>
        <v>1.1895754814724431E-8</v>
      </c>
      <c r="Z16" s="33">
        <f t="shared" si="8"/>
        <v>0</v>
      </c>
      <c r="AA16" s="33">
        <f t="shared" si="0"/>
        <v>0</v>
      </c>
      <c r="AB16" s="34">
        <f t="shared" si="1"/>
        <v>7.8445085548606001E-10</v>
      </c>
      <c r="AC16" s="212">
        <f>(('Branco (2)'!$O$10-S16)/('Branco (2)'!$O$10))*100</f>
        <v>1.6055740684641133</v>
      </c>
      <c r="AD16" s="213">
        <f>(('Branco (2)'!$T$10-X16)/('Branco (2)'!$T$10))*100</f>
        <v>2.026342010077173</v>
      </c>
      <c r="AE16" s="40">
        <f t="shared" si="15"/>
        <v>62.50164734668634</v>
      </c>
      <c r="AF16" s="23">
        <f t="shared" si="16"/>
        <v>-3.1678409819272342</v>
      </c>
      <c r="AG16" s="23">
        <f t="shared" si="17"/>
        <v>1.4276278946535108</v>
      </c>
      <c r="AH16" s="23">
        <f t="shared" si="18"/>
        <v>0.45254871170389072</v>
      </c>
      <c r="AI16" s="23">
        <f t="shared" si="19"/>
        <v>36.386550882156584</v>
      </c>
      <c r="AJ16" s="23">
        <f t="shared" si="20"/>
        <v>0</v>
      </c>
      <c r="AK16" s="117">
        <f t="shared" si="21"/>
        <v>2.399466146726899</v>
      </c>
      <c r="AL16" s="39">
        <f>(T16/(('Branco (2)'!$O$10)-S16))*100</f>
        <v>112.84283213382527</v>
      </c>
      <c r="AM16" s="39">
        <f>(V16/(('Branco (2)'!$O$10)-S16))*100*2/3</f>
        <v>1.7183288409703377</v>
      </c>
      <c r="AN16" s="39">
        <f>(W16/(('Branco (2)'!$O$10)-S16))*100*1/3</f>
        <v>0.27234950584006984</v>
      </c>
      <c r="AO16" s="39">
        <f>(Z16/(('Branco (2)'!$O$10)-S16))*100*1/3</f>
        <v>0</v>
      </c>
      <c r="AP16" s="39">
        <f>(((S16*3)+(T16*3)+(2*U16)+(2*V16)+(W16)+(X16)+(Z16))/((('Branco (2)'!$T$10))+(('Branco (2)'!$O$10)*3)))*100</f>
        <v>98.609739691483483</v>
      </c>
      <c r="AQ16" s="117">
        <f t="shared" si="22"/>
        <v>1.811775250861188</v>
      </c>
      <c r="AR16" s="40">
        <f t="shared" si="9"/>
        <v>3.3224452736031269</v>
      </c>
      <c r="AS16" s="23">
        <f t="shared" si="9"/>
        <v>-0.16839521428211496</v>
      </c>
      <c r="AT16" s="23">
        <f t="shared" si="9"/>
        <v>7.5889448557182909E-2</v>
      </c>
      <c r="AU16" s="23">
        <f t="shared" si="9"/>
        <v>2.4056459183159285E-2</v>
      </c>
      <c r="AV16" s="23">
        <f t="shared" si="10"/>
        <v>0</v>
      </c>
      <c r="AW16" s="117">
        <f t="shared" si="10"/>
        <v>0.12755015742454909</v>
      </c>
      <c r="AX16" s="40">
        <f t="shared" si="23"/>
        <v>142.20065771021382</v>
      </c>
      <c r="AY16" s="23">
        <f t="shared" si="24"/>
        <v>-5.0636440934631972</v>
      </c>
      <c r="AZ16" s="1">
        <f t="shared" si="25"/>
        <v>2.1286990320289805</v>
      </c>
      <c r="BA16" s="1">
        <f t="shared" si="26"/>
        <v>0.38586560529787489</v>
      </c>
      <c r="BB16" s="1">
        <f t="shared" si="27"/>
        <v>0</v>
      </c>
      <c r="BC16" s="156">
        <f t="shared" si="28"/>
        <v>0.25510031484909818</v>
      </c>
      <c r="BD16" s="134">
        <f t="shared" si="11"/>
        <v>6.0310578385344769E-8</v>
      </c>
      <c r="BE16" s="1">
        <f t="shared" si="12"/>
        <v>1.779369752473867</v>
      </c>
    </row>
    <row r="17" spans="2:57" x14ac:dyDescent="0.25">
      <c r="B17" s="5" t="s">
        <v>79</v>
      </c>
      <c r="C17" s="3" t="s">
        <v>16</v>
      </c>
      <c r="D17" s="29">
        <f>D14*0.6875</f>
        <v>8.7468785402385524E-11</v>
      </c>
      <c r="G17" s="17">
        <v>10</v>
      </c>
      <c r="H17" s="17">
        <v>135</v>
      </c>
      <c r="I17" s="41">
        <v>7450</v>
      </c>
      <c r="J17" s="42">
        <v>120</v>
      </c>
      <c r="K17" s="42">
        <v>4</v>
      </c>
      <c r="L17" s="42">
        <v>2</v>
      </c>
      <c r="M17" s="42">
        <v>1</v>
      </c>
      <c r="N17" s="42">
        <v>64293</v>
      </c>
      <c r="O17" s="42">
        <v>125</v>
      </c>
      <c r="P17" s="42">
        <v>0</v>
      </c>
      <c r="Q17" s="42"/>
      <c r="R17" s="43">
        <v>7</v>
      </c>
      <c r="S17" s="32">
        <f t="shared" si="2"/>
        <v>1.1135944582986727E-6</v>
      </c>
      <c r="T17" s="33">
        <f t="shared" si="3"/>
        <v>1.8861684314088084E-8</v>
      </c>
      <c r="U17" s="33">
        <f t="shared" si="13"/>
        <v>-1.0356535230582096E-9</v>
      </c>
      <c r="V17" s="33">
        <f t="shared" si="5"/>
        <v>3.1115363579362998E-10</v>
      </c>
      <c r="W17" s="33">
        <f t="shared" si="6"/>
        <v>1.4795050329402993E-10</v>
      </c>
      <c r="X17" s="33">
        <f t="shared" si="7"/>
        <v>8.1798263561826503E-6</v>
      </c>
      <c r="Y17" s="33">
        <f t="shared" si="14"/>
        <v>1.093359817529819E-8</v>
      </c>
      <c r="Z17" s="33">
        <f t="shared" si="8"/>
        <v>0</v>
      </c>
      <c r="AA17" s="33">
        <f t="shared" si="0"/>
        <v>0</v>
      </c>
      <c r="AB17" s="34">
        <f t="shared" si="1"/>
        <v>6.8639449855030252E-10</v>
      </c>
      <c r="AC17" s="212">
        <f>(('Branco (2)'!$O$10-S17)/('Branco (2)'!$O$10))*100</f>
        <v>1.2609815207512924</v>
      </c>
      <c r="AD17" s="213">
        <f>(('Branco (2)'!$T$10-X17)/('Branco (2)'!$T$10))*100</f>
        <v>1.876775556568151</v>
      </c>
      <c r="AE17" s="40">
        <f t="shared" si="15"/>
        <v>63.071739949996541</v>
      </c>
      <c r="AF17" s="23">
        <f t="shared" si="16"/>
        <v>-3.4631302590424684</v>
      </c>
      <c r="AG17" s="23">
        <f t="shared" si="17"/>
        <v>1.0404691794472221</v>
      </c>
      <c r="AH17" s="23">
        <f t="shared" si="18"/>
        <v>0.49473289414892418</v>
      </c>
      <c r="AI17" s="23">
        <f t="shared" si="19"/>
        <v>36.560948075834908</v>
      </c>
      <c r="AJ17" s="23">
        <f t="shared" si="20"/>
        <v>0</v>
      </c>
      <c r="AK17" s="117">
        <f t="shared" si="21"/>
        <v>2.2952401596148775</v>
      </c>
      <c r="AL17" s="39">
        <f>(T17/(('Branco (2)'!$O$10)-S17))*100</f>
        <v>132.62747283365789</v>
      </c>
      <c r="AM17" s="39">
        <f>(V17/(('Branco (2)'!$O$10)-S17))*100*2/3</f>
        <v>1.4586014586014528</v>
      </c>
      <c r="AN17" s="39">
        <f>(W17/(('Branco (2)'!$O$10)-S17))*100*1/3</f>
        <v>0.34677534677534544</v>
      </c>
      <c r="AO17" s="39">
        <f>(Z17/(('Branco (2)'!$O$10)-S17))*100*1/3</f>
        <v>0</v>
      </c>
      <c r="AP17" s="39">
        <f>(((S17*3)+(T17*3)+(2*U17)+(2*V17)+(W17)+(X17)+(Z17))/((('Branco (2)'!$T$10))+(('Branco (2)'!$O$10)*3)))*100</f>
        <v>98.772719697546492</v>
      </c>
      <c r="AQ17" s="117">
        <f t="shared" si="22"/>
        <v>1.6724079238718665</v>
      </c>
      <c r="AR17" s="40">
        <f t="shared" si="9"/>
        <v>2.6331740159984025</v>
      </c>
      <c r="AS17" s="23">
        <f t="shared" si="9"/>
        <v>-0.14458178289290949</v>
      </c>
      <c r="AT17" s="23"/>
      <c r="AU17" s="23">
        <f t="shared" si="9"/>
        <v>2.0654540413272787E-2</v>
      </c>
      <c r="AV17" s="23"/>
      <c r="AW17" s="117"/>
      <c r="AX17" s="40"/>
      <c r="AY17" s="23"/>
      <c r="AZ17" s="1"/>
      <c r="BA17" s="1"/>
      <c r="BB17" s="1"/>
      <c r="BC17" s="156"/>
      <c r="BD17" s="134">
        <f t="shared" si="11"/>
        <v>5.5284003671029127E-8</v>
      </c>
      <c r="BE17" s="1"/>
    </row>
    <row r="18" spans="2:57" x14ac:dyDescent="0.25">
      <c r="B18" s="5" t="s">
        <v>13</v>
      </c>
      <c r="C18" s="3" t="s">
        <v>16</v>
      </c>
      <c r="D18" s="29">
        <v>1.1128238541580499E-10</v>
      </c>
      <c r="G18" s="17">
        <v>11</v>
      </c>
      <c r="H18" s="17">
        <v>150</v>
      </c>
      <c r="I18" s="41">
        <v>7542</v>
      </c>
      <c r="J18" s="42">
        <v>116</v>
      </c>
      <c r="K18" s="42">
        <v>4</v>
      </c>
      <c r="L18" s="42">
        <v>2</v>
      </c>
      <c r="M18" s="42">
        <v>1</v>
      </c>
      <c r="N18" s="42">
        <v>64359</v>
      </c>
      <c r="O18" s="42">
        <v>108</v>
      </c>
      <c r="P18" s="42">
        <v>0</v>
      </c>
      <c r="Q18" s="42"/>
      <c r="R18" s="43">
        <v>6</v>
      </c>
      <c r="S18" s="32">
        <f t="shared" si="2"/>
        <v>1.1273462287904147E-6</v>
      </c>
      <c r="T18" s="33">
        <f t="shared" si="3"/>
        <v>1.8232961503618483E-8</v>
      </c>
      <c r="U18" s="33">
        <f t="shared" si="13"/>
        <v>-1.0356535230582096E-9</v>
      </c>
      <c r="V18" s="33">
        <f t="shared" si="5"/>
        <v>3.1115363579362998E-10</v>
      </c>
      <c r="W18" s="33">
        <f t="shared" si="6"/>
        <v>1.4795050329402993E-10</v>
      </c>
      <c r="X18" s="33">
        <f t="shared" si="7"/>
        <v>8.1882233595812801E-6</v>
      </c>
      <c r="Y18" s="33">
        <f t="shared" si="14"/>
        <v>9.4466288234576371E-9</v>
      </c>
      <c r="Z18" s="33">
        <f t="shared" si="8"/>
        <v>0</v>
      </c>
      <c r="AA18" s="33">
        <f t="shared" si="0"/>
        <v>0</v>
      </c>
      <c r="AB18" s="34">
        <f t="shared" si="1"/>
        <v>5.8833814161454503E-10</v>
      </c>
      <c r="AC18" s="212">
        <f>(('Branco (2)'!$O$10-S18)/('Branco (2)'!$O$10))*100</f>
        <v>4.1654044229030802E-2</v>
      </c>
      <c r="AD18" s="213">
        <f>(('Branco (2)'!$T$10-X18)/('Branco (2)'!$T$10))*100</f>
        <v>1.7760471286947102</v>
      </c>
      <c r="AE18" s="40">
        <f t="shared" si="15"/>
        <v>65.843457806257433</v>
      </c>
      <c r="AF18" s="23">
        <f t="shared" si="16"/>
        <v>-3.7399853574994939</v>
      </c>
      <c r="AG18" s="23">
        <f t="shared" si="17"/>
        <v>1.1236480308245902</v>
      </c>
      <c r="AH18" s="23">
        <f t="shared" si="18"/>
        <v>0.53428362249992767</v>
      </c>
      <c r="AI18" s="23">
        <f t="shared" si="19"/>
        <v>34.113970252461037</v>
      </c>
      <c r="AJ18" s="23">
        <f t="shared" si="20"/>
        <v>0</v>
      </c>
      <c r="AK18" s="117">
        <f t="shared" si="21"/>
        <v>2.1246256454565149</v>
      </c>
      <c r="AL18" s="39">
        <f>(T18/(('Branco (2)'!$O$10)-S18))*100</f>
        <v>3881.1621368313736</v>
      </c>
      <c r="AM18" s="39">
        <f>(V18/(('Branco (2)'!$O$10)-S18))*100*2/3</f>
        <v>44.155844155834302</v>
      </c>
      <c r="AN18" s="39">
        <f>(W18/(('Branco (2)'!$O$10)-S18))*100*1/3</f>
        <v>10.497835497833155</v>
      </c>
      <c r="AO18" s="39">
        <f>(Z18/(('Branco (2)'!$O$10)-S18))*100*1/3</f>
        <v>0</v>
      </c>
      <c r="AP18" s="39">
        <f>(((S18*3)+(T18*3)+(2*U18)+(2*V18)+(W18)+(X18)+(Z18))/((('Branco (2)'!$T$10))+(('Branco (2)'!$O$10)*3)))*100</f>
        <v>99.180290145384063</v>
      </c>
      <c r="AQ18" s="117">
        <f t="shared" si="22"/>
        <v>1.6166609930761373</v>
      </c>
      <c r="AR18" s="40">
        <f t="shared" si="9"/>
        <v>9.0804177833955335E-2</v>
      </c>
      <c r="AS18" s="23">
        <f t="shared" si="9"/>
        <v>-5.1577834277485128E-3</v>
      </c>
      <c r="AT18" s="23">
        <f t="shared" si="9"/>
        <v>1.5496138722543398E-3</v>
      </c>
      <c r="AU18" s="23">
        <f t="shared" si="9"/>
        <v>7.3682620396407317E-4</v>
      </c>
      <c r="AV18" s="23">
        <f t="shared" ref="AV18:AW28" si="29">(AJ18/100)*(($AC18/100)*($C$26))/($C$5/1000)</f>
        <v>0</v>
      </c>
      <c r="AW18" s="117">
        <f t="shared" si="29"/>
        <v>2.9300539699523634E-3</v>
      </c>
      <c r="AX18" s="40">
        <f t="shared" si="23"/>
        <v>3.886418811293288</v>
      </c>
      <c r="AY18" s="23">
        <f t="shared" si="24"/>
        <v>-0.15509454767239778</v>
      </c>
      <c r="AZ18" s="1">
        <f t="shared" si="25"/>
        <v>4.3466669116734233E-2</v>
      </c>
      <c r="BA18" s="1">
        <f t="shared" si="26"/>
        <v>1.1818692311583733E-2</v>
      </c>
      <c r="BB18" s="1">
        <f t="shared" si="27"/>
        <v>0</v>
      </c>
      <c r="BC18" s="156">
        <f t="shared" si="28"/>
        <v>5.8601079399047268E-3</v>
      </c>
      <c r="BD18" s="134">
        <f t="shared" si="11"/>
        <v>5.3397835239620323E-8</v>
      </c>
      <c r="BE18" s="1">
        <f t="shared" ref="BE18:BE28" si="30">(BD18/((3*S18)+BD18))*100</f>
        <v>1.5543246077672326</v>
      </c>
    </row>
    <row r="19" spans="2:57" ht="15.75" thickBot="1" x14ac:dyDescent="0.3">
      <c r="B19" s="6" t="s">
        <v>11</v>
      </c>
      <c r="C19" s="7" t="s">
        <v>17</v>
      </c>
      <c r="D19" s="30">
        <v>9.8056356935757502E-11</v>
      </c>
      <c r="G19" s="217">
        <v>12</v>
      </c>
      <c r="H19" s="217">
        <v>165</v>
      </c>
      <c r="I19" s="218">
        <v>5059</v>
      </c>
      <c r="J19" s="219">
        <v>97</v>
      </c>
      <c r="K19" s="219">
        <v>3</v>
      </c>
      <c r="L19" s="219">
        <v>2</v>
      </c>
      <c r="M19" s="219">
        <v>1</v>
      </c>
      <c r="N19" s="219">
        <v>67302</v>
      </c>
      <c r="O19" s="219">
        <v>110</v>
      </c>
      <c r="P19" s="219">
        <v>0</v>
      </c>
      <c r="Q19" s="219"/>
      <c r="R19" s="220">
        <v>6</v>
      </c>
      <c r="S19" s="221">
        <f t="shared" si="2"/>
        <v>7.5619790127959538E-7</v>
      </c>
      <c r="T19" s="222">
        <f t="shared" si="3"/>
        <v>1.524652815388787E-8</v>
      </c>
      <c r="U19" s="222">
        <f t="shared" si="13"/>
        <v>-1.1836040263522395E-9</v>
      </c>
      <c r="V19" s="222">
        <f t="shared" si="5"/>
        <v>3.1115363579362998E-10</v>
      </c>
      <c r="W19" s="222">
        <f t="shared" si="6"/>
        <v>1.4795050329402993E-10</v>
      </c>
      <c r="X19" s="222">
        <f t="shared" si="7"/>
        <v>8.5626533747656007E-6</v>
      </c>
      <c r="Y19" s="222">
        <f t="shared" si="14"/>
        <v>9.6215663942624081E-9</v>
      </c>
      <c r="Z19" s="222">
        <f t="shared" si="8"/>
        <v>0</v>
      </c>
      <c r="AA19" s="222">
        <f t="shared" si="0"/>
        <v>0</v>
      </c>
      <c r="AB19" s="223">
        <f t="shared" si="1"/>
        <v>5.8833814161454503E-10</v>
      </c>
      <c r="AC19" s="224">
        <f>(('Branco (2)'!$O$10-S19)/('Branco (2)'!$O$10))*100</f>
        <v>32.950242350802789</v>
      </c>
      <c r="AD19" s="225">
        <f>(('Branco (2)'!$T$10-X19)/('Branco (2)'!$T$10))*100</f>
        <v>-2.7155250414796441</v>
      </c>
      <c r="AE19" s="226">
        <f t="shared" si="15"/>
        <v>61.647135610632667</v>
      </c>
      <c r="AF19" s="227">
        <f t="shared" si="16"/>
        <v>-4.7857320161915711</v>
      </c>
      <c r="AG19" s="227">
        <f t="shared" si="17"/>
        <v>1.2581048083802586</v>
      </c>
      <c r="AH19" s="227">
        <f t="shared" si="18"/>
        <v>0.59821650202394649</v>
      </c>
      <c r="AI19" s="227">
        <f t="shared" si="19"/>
        <v>38.903414751675733</v>
      </c>
      <c r="AJ19" s="227">
        <f t="shared" si="20"/>
        <v>0</v>
      </c>
      <c r="AK19" s="228">
        <f t="shared" si="21"/>
        <v>2.3788603434789688</v>
      </c>
      <c r="AL19" s="225">
        <f>(T19/(('Branco (2)'!$O$10)-S19))*100</f>
        <v>4.1027409067402179</v>
      </c>
      <c r="AM19" s="225">
        <f>(V19/(('Branco (2)'!$O$10)-S19))*100*2/3</f>
        <v>5.5819604173336285E-2</v>
      </c>
      <c r="AN19" s="225">
        <f>(W19/(('Branco (2)'!$O$10)-S19))*100*1/3</f>
        <v>1.3270837266700046E-2</v>
      </c>
      <c r="AO19" s="225">
        <f>(Z19/(('Branco (2)'!$O$10)-S19))*100*1/3</f>
        <v>0</v>
      </c>
      <c r="AP19" s="225">
        <f>(((S19*3)+(T19*3)+(2*U19)+(2*V19)+(W19)+(X19)+(Z19))/((('Branco (2)'!$T$10))+(('Branco (2)'!$O$10)*3)))*100</f>
        <v>92.795584022872802</v>
      </c>
      <c r="AQ19" s="228">
        <f t="shared" si="22"/>
        <v>1.3518630717964257</v>
      </c>
      <c r="AR19" s="226">
        <f t="shared" si="9"/>
        <v>67.252362019717538</v>
      </c>
      <c r="AS19" s="227">
        <f t="shared" si="9"/>
        <v>-5.2208716413866343</v>
      </c>
      <c r="AT19" s="227">
        <f t="shared" si="9"/>
        <v>1.372497184075868</v>
      </c>
      <c r="AU19" s="227">
        <f t="shared" si="9"/>
        <v>0.65260895517332951</v>
      </c>
      <c r="AV19" s="227">
        <f t="shared" si="29"/>
        <v>0</v>
      </c>
      <c r="AW19" s="228">
        <f t="shared" si="29"/>
        <v>2.5951566999716977</v>
      </c>
      <c r="AX19" s="226">
        <f t="shared" si="23"/>
        <v>2878.4010944439106</v>
      </c>
      <c r="AY19" s="227">
        <f t="shared" si="24"/>
        <v>-156.9916102564961</v>
      </c>
      <c r="AZ19" s="229">
        <f t="shared" si="25"/>
        <v>38.498546013328095</v>
      </c>
      <c r="BA19" s="229">
        <f t="shared" si="26"/>
        <v>10.467847640980205</v>
      </c>
      <c r="BB19" s="229">
        <f t="shared" si="27"/>
        <v>0</v>
      </c>
      <c r="BC19" s="230">
        <f t="shared" si="28"/>
        <v>5.1903133999433955</v>
      </c>
      <c r="BD19" s="134">
        <f t="shared" si="11"/>
        <v>4.4142634183840417E-8</v>
      </c>
      <c r="BE19" s="1">
        <f t="shared" si="30"/>
        <v>1.9086756003315992</v>
      </c>
    </row>
    <row r="20" spans="2:57" ht="15.75" thickBot="1" x14ac:dyDescent="0.3">
      <c r="B20" s="5"/>
      <c r="C20" s="3"/>
      <c r="G20" s="17">
        <v>13</v>
      </c>
      <c r="H20" s="17">
        <v>180</v>
      </c>
      <c r="I20" s="41">
        <v>7209</v>
      </c>
      <c r="J20" s="42">
        <v>126</v>
      </c>
      <c r="K20" s="42">
        <v>4</v>
      </c>
      <c r="L20" s="42">
        <v>2</v>
      </c>
      <c r="M20" s="42">
        <v>1</v>
      </c>
      <c r="N20" s="42">
        <v>64516</v>
      </c>
      <c r="O20" s="42">
        <v>120</v>
      </c>
      <c r="P20" s="42">
        <v>0</v>
      </c>
      <c r="Q20" s="42"/>
      <c r="R20" s="43">
        <v>6</v>
      </c>
      <c r="S20" s="32">
        <f t="shared" si="2"/>
        <v>1.0775707986409573E-6</v>
      </c>
      <c r="T20" s="33">
        <f t="shared" si="3"/>
        <v>1.980476852979249E-8</v>
      </c>
      <c r="U20" s="33">
        <f t="shared" si="13"/>
        <v>-1.0356535230582096E-9</v>
      </c>
      <c r="V20" s="33">
        <f t="shared" si="5"/>
        <v>3.1115363579362998E-10</v>
      </c>
      <c r="W20" s="33">
        <f t="shared" si="6"/>
        <v>1.4795050329402993E-10</v>
      </c>
      <c r="X20" s="33">
        <f t="shared" si="7"/>
        <v>8.2081980494840798E-6</v>
      </c>
      <c r="Y20" s="33">
        <f t="shared" si="14"/>
        <v>1.0496254248286263E-8</v>
      </c>
      <c r="Z20" s="33">
        <f t="shared" si="8"/>
        <v>0</v>
      </c>
      <c r="AA20" s="33">
        <f t="shared" si="0"/>
        <v>0</v>
      </c>
      <c r="AB20" s="34">
        <f t="shared" si="1"/>
        <v>5.8833814161454503E-10</v>
      </c>
      <c r="AC20" s="212">
        <f>(('Branco (2)'!$O$10-S20)/('Branco (2)'!$O$10))*100</f>
        <v>4.4550893668585347</v>
      </c>
      <c r="AD20" s="213">
        <f>(('Branco (2)'!$T$10-X20)/('Branco (2)'!$T$10))*100</f>
        <v>1.5364355654200286</v>
      </c>
      <c r="AE20" s="40">
        <f t="shared" si="15"/>
        <v>65.334647386479332</v>
      </c>
      <c r="AF20" s="23">
        <f t="shared" si="16"/>
        <v>-3.4165538285279893</v>
      </c>
      <c r="AG20" s="23">
        <f t="shared" si="17"/>
        <v>1.0264756716048746</v>
      </c>
      <c r="AH20" s="23">
        <f t="shared" si="18"/>
        <v>0.48807911836114132</v>
      </c>
      <c r="AI20" s="23">
        <f t="shared" si="19"/>
        <v>34.626462266348142</v>
      </c>
      <c r="AJ20" s="23">
        <f t="shared" si="20"/>
        <v>0</v>
      </c>
      <c r="AK20" s="117">
        <f t="shared" si="21"/>
        <v>1.9408893857344973</v>
      </c>
      <c r="AL20" s="39">
        <f>(T20/(('Branco (2)'!$O$10)-S20))*100</f>
        <v>39.41623108906807</v>
      </c>
      <c r="AM20" s="39">
        <f>(V20/(('Branco (2)'!$O$10)-S20))*100*2/3</f>
        <v>0.41284682168659997</v>
      </c>
      <c r="AN20" s="39">
        <f>(W20/(('Branco (2)'!$O$10)-S20))*100*1/3</f>
        <v>9.8152308097059313E-2</v>
      </c>
      <c r="AO20" s="39">
        <f>(Z20/(('Branco (2)'!$O$10)-S20))*100*1/3</f>
        <v>0</v>
      </c>
      <c r="AP20" s="39">
        <f>(((S20*3)+(T20*3)+(2*U20)+(2*V20)+(W20)+(X20)+(Z20))/((('Branco (2)'!$T$10))+(('Branco (2)'!$O$10)*3)))*100</f>
        <v>98.116816801488653</v>
      </c>
      <c r="AQ20" s="117">
        <f t="shared" si="22"/>
        <v>1.7560283200654596</v>
      </c>
      <c r="AR20" s="40">
        <f t="shared" si="9"/>
        <v>9.6368699549702352</v>
      </c>
      <c r="AS20" s="23">
        <f t="shared" si="9"/>
        <v>-0.50394218468673557</v>
      </c>
      <c r="AT20" s="23">
        <f t="shared" si="9"/>
        <v>0.15140531027407081</v>
      </c>
      <c r="AU20" s="23">
        <f t="shared" si="9"/>
        <v>7.1991740669533649E-2</v>
      </c>
      <c r="AV20" s="23">
        <f t="shared" si="29"/>
        <v>0</v>
      </c>
      <c r="AW20" s="117">
        <f t="shared" si="29"/>
        <v>0.28628146558538148</v>
      </c>
      <c r="AX20" s="40">
        <f t="shared" si="23"/>
        <v>412.45803407272604</v>
      </c>
      <c r="AY20" s="23">
        <f t="shared" si="24"/>
        <v>-15.153541493530138</v>
      </c>
      <c r="AZ20" s="1">
        <f t="shared" si="25"/>
        <v>4.2469189531876861</v>
      </c>
      <c r="BA20" s="1">
        <f t="shared" si="26"/>
        <v>1.1547475203393196</v>
      </c>
      <c r="BB20" s="1">
        <f t="shared" si="27"/>
        <v>0</v>
      </c>
      <c r="BC20" s="156">
        <f t="shared" si="28"/>
        <v>0.57256293117076296</v>
      </c>
      <c r="BD20" s="134">
        <f t="shared" si="11"/>
        <v>5.811325631814234E-8</v>
      </c>
      <c r="BE20" s="1">
        <f t="shared" si="30"/>
        <v>1.7659172031361761</v>
      </c>
    </row>
    <row r="21" spans="2:57" x14ac:dyDescent="0.25">
      <c r="B21" s="253" t="s">
        <v>20</v>
      </c>
      <c r="C21" s="24">
        <v>3</v>
      </c>
      <c r="D21" s="13" t="s">
        <v>21</v>
      </c>
      <c r="G21" s="17">
        <v>14</v>
      </c>
      <c r="H21" s="17">
        <v>195</v>
      </c>
      <c r="I21" s="41">
        <v>7280</v>
      </c>
      <c r="J21" s="42">
        <v>111</v>
      </c>
      <c r="K21" s="42">
        <v>4</v>
      </c>
      <c r="L21" s="42">
        <v>2</v>
      </c>
      <c r="M21" s="42">
        <v>1</v>
      </c>
      <c r="N21" s="42">
        <v>64487</v>
      </c>
      <c r="O21" s="42">
        <v>102</v>
      </c>
      <c r="P21" s="42">
        <v>0</v>
      </c>
      <c r="Q21" s="42"/>
      <c r="R21" s="43">
        <v>5</v>
      </c>
      <c r="S21" s="32">
        <f t="shared" si="2"/>
        <v>1.088183578042193E-6</v>
      </c>
      <c r="T21" s="33">
        <f t="shared" si="3"/>
        <v>1.7447057990531478E-8</v>
      </c>
      <c r="U21" s="33">
        <f t="shared" si="13"/>
        <v>-1.0356535230582096E-9</v>
      </c>
      <c r="V21" s="33">
        <f t="shared" si="5"/>
        <v>3.1115363579362998E-10</v>
      </c>
      <c r="W21" s="33">
        <f t="shared" si="6"/>
        <v>1.4795050329402993E-10</v>
      </c>
      <c r="X21" s="33">
        <f t="shared" si="7"/>
        <v>8.2045084570816511E-6</v>
      </c>
      <c r="Y21" s="33">
        <f t="shared" si="14"/>
        <v>8.9218161110433241E-9</v>
      </c>
      <c r="Z21" s="33">
        <f t="shared" si="8"/>
        <v>0</v>
      </c>
      <c r="AA21" s="33">
        <f t="shared" si="0"/>
        <v>0</v>
      </c>
      <c r="AB21" s="34">
        <f t="shared" si="1"/>
        <v>4.9028178467878755E-10</v>
      </c>
      <c r="AC21" s="212">
        <f>(('Branco (2)'!$O$10-S21)/('Branco (2)'!$O$10))*100</f>
        <v>3.5140866404119988</v>
      </c>
      <c r="AD21" s="213">
        <f>(('Branco (2)'!$T$10-X21)/('Branco (2)'!$T$10))*100</f>
        <v>1.5806950261523038</v>
      </c>
      <c r="AE21" s="40">
        <f t="shared" si="15"/>
        <v>66.382525603067322</v>
      </c>
      <c r="AF21" s="23">
        <f t="shared" si="16"/>
        <v>-3.9404521121915641</v>
      </c>
      <c r="AG21" s="23">
        <f t="shared" si="17"/>
        <v>1.1838766286996749</v>
      </c>
      <c r="AH21" s="23">
        <f t="shared" si="18"/>
        <v>0.56292173031308068</v>
      </c>
      <c r="AI21" s="23">
        <f t="shared" si="19"/>
        <v>33.945705157775471</v>
      </c>
      <c r="AJ21" s="23">
        <f t="shared" si="20"/>
        <v>0</v>
      </c>
      <c r="AK21" s="117">
        <f t="shared" si="21"/>
        <v>1.8654229923360122</v>
      </c>
      <c r="AL21" s="39">
        <f>(T21/(('Branco (2)'!$O$10)-S21))*100</f>
        <v>44.022173835762501</v>
      </c>
      <c r="AM21" s="39">
        <f>(V21/(('Branco (2)'!$O$10)-S21))*100*2/3</f>
        <v>0.52339901477832484</v>
      </c>
      <c r="AN21" s="39">
        <f>(W21/(('Branco (2)'!$O$10)-S21))*100*1/3</f>
        <v>0.12443555008210172</v>
      </c>
      <c r="AO21" s="39">
        <f>(Z21/(('Branco (2)'!$O$10)-S21))*100*1/3</f>
        <v>0</v>
      </c>
      <c r="AP21" s="39">
        <f>(((S21*3)+(T21*3)+(2*U21)+(2*V21)+(W21)+(X21)+(Z21))/((('Branco (2)'!$T$10))+(('Branco (2)'!$O$10)*3)))*100</f>
        <v>98.296647040077573</v>
      </c>
      <c r="AQ21" s="117">
        <f t="shared" si="22"/>
        <v>1.5469773295814764</v>
      </c>
      <c r="AR21" s="40">
        <f t="shared" si="9"/>
        <v>7.7232885927594346</v>
      </c>
      <c r="AS21" s="23">
        <f t="shared" si="9"/>
        <v>-0.45845271134121635</v>
      </c>
      <c r="AT21" s="23">
        <f t="shared" si="9"/>
        <v>0.13773836982858342</v>
      </c>
      <c r="AU21" s="23">
        <f t="shared" si="9"/>
        <v>6.5493244477316623E-2</v>
      </c>
      <c r="AV21" s="23">
        <f t="shared" si="29"/>
        <v>0</v>
      </c>
      <c r="AW21" s="117">
        <f t="shared" si="29"/>
        <v>0.21703302166487895</v>
      </c>
      <c r="AX21" s="40">
        <f t="shared" si="23"/>
        <v>330.5567517701038</v>
      </c>
      <c r="AY21" s="23">
        <f t="shared" si="24"/>
        <v>-13.785673030030376</v>
      </c>
      <c r="AZ21" s="1">
        <f t="shared" si="25"/>
        <v>3.8635612736917651</v>
      </c>
      <c r="BA21" s="1">
        <f t="shared" si="26"/>
        <v>1.0505116414161586</v>
      </c>
      <c r="BB21" s="1">
        <f t="shared" si="27"/>
        <v>0</v>
      </c>
      <c r="BC21" s="156">
        <f t="shared" si="28"/>
        <v>0.4340660433297579</v>
      </c>
      <c r="BD21" s="134">
        <f t="shared" si="11"/>
        <v>5.1040124700359305E-8</v>
      </c>
      <c r="BE21" s="1">
        <f t="shared" si="30"/>
        <v>1.5393975575869872</v>
      </c>
    </row>
    <row r="22" spans="2:57" x14ac:dyDescent="0.25">
      <c r="B22" s="260"/>
      <c r="C22" s="23">
        <f>(C21/1000)*60</f>
        <v>0.18</v>
      </c>
      <c r="D22" s="14" t="s">
        <v>22</v>
      </c>
      <c r="G22" s="17">
        <v>15</v>
      </c>
      <c r="H22" s="17">
        <v>210</v>
      </c>
      <c r="I22" s="41">
        <v>7473</v>
      </c>
      <c r="J22" s="42">
        <v>117</v>
      </c>
      <c r="K22" s="42">
        <v>4</v>
      </c>
      <c r="L22" s="42">
        <v>2</v>
      </c>
      <c r="M22" s="42">
        <v>1</v>
      </c>
      <c r="N22" s="42">
        <v>64404</v>
      </c>
      <c r="O22" s="42">
        <v>98</v>
      </c>
      <c r="P22" s="42">
        <v>0</v>
      </c>
      <c r="Q22" s="42"/>
      <c r="R22" s="43">
        <v>5</v>
      </c>
      <c r="S22" s="32">
        <f t="shared" si="2"/>
        <v>1.1170324009216083E-6</v>
      </c>
      <c r="T22" s="33">
        <f t="shared" si="3"/>
        <v>1.8390142206235883E-8</v>
      </c>
      <c r="U22" s="33">
        <f t="shared" si="13"/>
        <v>-1.0356535230582096E-9</v>
      </c>
      <c r="V22" s="33">
        <f t="shared" si="5"/>
        <v>3.1115363579362998E-10</v>
      </c>
      <c r="W22" s="33">
        <f t="shared" si="6"/>
        <v>1.4795050329402993E-10</v>
      </c>
      <c r="X22" s="33">
        <f t="shared" si="7"/>
        <v>8.1939485891712535E-6</v>
      </c>
      <c r="Y22" s="33">
        <f t="shared" si="14"/>
        <v>8.5719409694337821E-9</v>
      </c>
      <c r="Z22" s="33">
        <f t="shared" si="8"/>
        <v>0</v>
      </c>
      <c r="AA22" s="33">
        <f t="shared" si="0"/>
        <v>0</v>
      </c>
      <c r="AB22" s="34">
        <f t="shared" si="1"/>
        <v>4.9028178467878755E-10</v>
      </c>
      <c r="AC22" s="212">
        <f>(('Branco (2)'!$O$10-S22)/('Branco (2)'!$O$10))*100</f>
        <v>0.95614965162071752</v>
      </c>
      <c r="AD22" s="213">
        <f>(('Branco (2)'!$T$10-X22)/('Branco (2)'!$T$10))*100</f>
        <v>1.7073686551446543</v>
      </c>
      <c r="AE22" s="40">
        <f t="shared" si="15"/>
        <v>68.426359579575418</v>
      </c>
      <c r="AF22" s="23">
        <f t="shared" si="16"/>
        <v>-3.8534775628110864</v>
      </c>
      <c r="AG22" s="23">
        <f t="shared" si="17"/>
        <v>1.1577458362495754</v>
      </c>
      <c r="AH22" s="23">
        <f t="shared" si="18"/>
        <v>0.55049679468729806</v>
      </c>
      <c r="AI22" s="23">
        <f t="shared" si="19"/>
        <v>31.894626397749072</v>
      </c>
      <c r="AJ22" s="23">
        <f t="shared" si="20"/>
        <v>0</v>
      </c>
      <c r="AK22" s="117">
        <f t="shared" si="21"/>
        <v>1.8242489545497307</v>
      </c>
      <c r="AL22" s="39">
        <f>(T22/(('Branco (2)'!$O$10)-S22))*100</f>
        <v>170.53791977135919</v>
      </c>
      <c r="AM22" s="39">
        <f>(V22/(('Branco (2)'!$O$10)-S22))*100*2/3</f>
        <v>1.9236209335219305</v>
      </c>
      <c r="AN22" s="39">
        <f>(W22/(('Branco (2)'!$O$10)-S22))*100*1/3</f>
        <v>0.45733144743045889</v>
      </c>
      <c r="AO22" s="39">
        <f>(Z22/(('Branco (2)'!$O$10)-S22))*100*1/3</f>
        <v>0</v>
      </c>
      <c r="AP22" s="39">
        <f>(((S22*3)+(T22*3)+(2*U22)+(2*V22)+(W22)+(X22)+(Z22))/((('Branco (2)'!$T$10))+(('Branco (2)'!$O$10)*3)))*100</f>
        <v>98.969152884681051</v>
      </c>
      <c r="AQ22" s="117">
        <f t="shared" si="22"/>
        <v>1.6305977257750695</v>
      </c>
      <c r="AR22" s="40">
        <f t="shared" si="9"/>
        <v>2.1661340694607811</v>
      </c>
      <c r="AS22" s="23">
        <f t="shared" si="9"/>
        <v>-0.12198733187026554</v>
      </c>
      <c r="AT22" s="23">
        <f t="shared" si="9"/>
        <v>3.6650096762200553E-2</v>
      </c>
      <c r="AU22" s="23">
        <f t="shared" si="9"/>
        <v>1.7426761695752219E-2</v>
      </c>
      <c r="AV22" s="23">
        <f t="shared" si="29"/>
        <v>0</v>
      </c>
      <c r="AW22" s="117">
        <f t="shared" si="29"/>
        <v>5.7749204194225273E-2</v>
      </c>
      <c r="AX22" s="40">
        <f t="shared" si="23"/>
        <v>92.710538172921432</v>
      </c>
      <c r="AY22" s="23">
        <f t="shared" si="24"/>
        <v>-3.668159069338885</v>
      </c>
      <c r="AZ22" s="1">
        <f t="shared" si="25"/>
        <v>1.0280352141797255</v>
      </c>
      <c r="BA22" s="1">
        <f t="shared" si="26"/>
        <v>0.27952525759986557</v>
      </c>
      <c r="BB22" s="1">
        <f t="shared" si="27"/>
        <v>0</v>
      </c>
      <c r="BC22" s="156">
        <f t="shared" si="28"/>
        <v>0.11549840838845055</v>
      </c>
      <c r="BD22" s="134">
        <f t="shared" si="11"/>
        <v>5.3869377347472524E-8</v>
      </c>
      <c r="BE22" s="1">
        <f t="shared" si="30"/>
        <v>1.5820824105033031</v>
      </c>
    </row>
    <row r="23" spans="2:57" ht="18.75" thickBot="1" x14ac:dyDescent="0.4">
      <c r="B23" s="254"/>
      <c r="C23" s="25">
        <f>(1*C22)/(0.082057*298)</f>
        <v>7.3610642070461238E-3</v>
      </c>
      <c r="D23" s="15" t="s">
        <v>23</v>
      </c>
      <c r="G23" s="17">
        <v>16</v>
      </c>
      <c r="H23" s="17">
        <v>225</v>
      </c>
      <c r="I23" s="41">
        <v>7283</v>
      </c>
      <c r="J23" s="42">
        <v>122</v>
      </c>
      <c r="K23" s="42">
        <v>4</v>
      </c>
      <c r="L23" s="42">
        <v>2</v>
      </c>
      <c r="M23" s="42">
        <v>1</v>
      </c>
      <c r="N23" s="42">
        <v>64279</v>
      </c>
      <c r="O23" s="42">
        <v>109</v>
      </c>
      <c r="P23" s="42">
        <v>0</v>
      </c>
      <c r="Q23" s="42"/>
      <c r="R23" s="43">
        <v>5</v>
      </c>
      <c r="S23" s="32">
        <f t="shared" si="2"/>
        <v>1.0886320053408367E-6</v>
      </c>
      <c r="T23" s="33">
        <f t="shared" si="3"/>
        <v>1.9176045719322885E-8</v>
      </c>
      <c r="U23" s="33">
        <f t="shared" si="13"/>
        <v>-1.0356535230582096E-9</v>
      </c>
      <c r="V23" s="33">
        <f t="shared" si="5"/>
        <v>3.1115363579362998E-10</v>
      </c>
      <c r="W23" s="33">
        <f t="shared" si="6"/>
        <v>1.4795050329402993E-10</v>
      </c>
      <c r="X23" s="33">
        <f t="shared" si="7"/>
        <v>8.1780451736435483E-6</v>
      </c>
      <c r="Y23" s="33">
        <f t="shared" si="14"/>
        <v>9.5340976088600218E-9</v>
      </c>
      <c r="Z23" s="33">
        <f t="shared" si="8"/>
        <v>0</v>
      </c>
      <c r="AA23" s="33">
        <f t="shared" si="0"/>
        <v>0</v>
      </c>
      <c r="AB23" s="34">
        <f t="shared" si="1"/>
        <v>4.9028178467878755E-10</v>
      </c>
      <c r="AC23" s="212">
        <f>(('Branco (2)'!$O$10-S23)/('Branco (2)'!$O$10))*100</f>
        <v>3.4743259618297522</v>
      </c>
      <c r="AD23" s="213">
        <f>(('Branco (2)'!$T$10-X23)/('Branco (2)'!$T$10))*100</f>
        <v>1.8981421927837139</v>
      </c>
      <c r="AE23" s="40">
        <f t="shared" si="15"/>
        <v>66.993183945274708</v>
      </c>
      <c r="AF23" s="23">
        <f t="shared" si="16"/>
        <v>-3.6181456797371636</v>
      </c>
      <c r="AG23" s="23">
        <f t="shared" si="17"/>
        <v>1.0870422955322261</v>
      </c>
      <c r="AH23" s="23">
        <f t="shared" si="18"/>
        <v>0.51687795424816629</v>
      </c>
      <c r="AI23" s="23">
        <f t="shared" si="19"/>
        <v>33.308199417722115</v>
      </c>
      <c r="AJ23" s="23">
        <f t="shared" si="20"/>
        <v>0</v>
      </c>
      <c r="AK23" s="117">
        <f t="shared" si="21"/>
        <v>1.7128420669599538</v>
      </c>
      <c r="AL23" s="39">
        <f>(T23/(('Branco (2)'!$O$10)-S23))*100</f>
        <v>48.938453327340596</v>
      </c>
      <c r="AM23" s="39">
        <f>(V23/(('Branco (2)'!$O$10)-S23))*100*2/3</f>
        <v>0.52938886726352619</v>
      </c>
      <c r="AN23" s="39">
        <f>(W23/(('Branco (2)'!$O$10)-S23))*100*1/3</f>
        <v>0.12585960814843636</v>
      </c>
      <c r="AO23" s="39">
        <f>(Z23/(('Branco (2)'!$O$10)-S23))*100*1/3</f>
        <v>0</v>
      </c>
      <c r="AP23" s="39">
        <f>(((S23*3)+(T23*3)+(2*U23)+(2*V23)+(W23)+(X23)+(Z23))/((('Branco (2)'!$T$10))+(('Branco (2)'!$O$10)*3)))*100</f>
        <v>98.126583033797999</v>
      </c>
      <c r="AQ23" s="117">
        <f t="shared" si="22"/>
        <v>1.7002813892697304</v>
      </c>
      <c r="AR23" s="40">
        <f t="shared" si="9"/>
        <v>7.7061455417063431</v>
      </c>
      <c r="AS23" s="23">
        <f t="shared" si="9"/>
        <v>-0.41619095491754471</v>
      </c>
      <c r="AT23" s="23">
        <f t="shared" si="9"/>
        <v>0.12504117054960112</v>
      </c>
      <c r="AU23" s="23">
        <f t="shared" si="9"/>
        <v>5.9455850702506405E-2</v>
      </c>
      <c r="AV23" s="23">
        <f t="shared" si="29"/>
        <v>0</v>
      </c>
      <c r="AW23" s="117">
        <f t="shared" si="29"/>
        <v>0.19702616715056923</v>
      </c>
      <c r="AX23" s="40">
        <f t="shared" si="23"/>
        <v>329.82302918503149</v>
      </c>
      <c r="AY23" s="23">
        <f t="shared" si="24"/>
        <v>-12.51486201437057</v>
      </c>
      <c r="AZ23" s="1">
        <f t="shared" si="25"/>
        <v>3.5074048339163117</v>
      </c>
      <c r="BA23" s="1">
        <f t="shared" si="26"/>
        <v>0.9536718452682027</v>
      </c>
      <c r="BB23" s="1">
        <f t="shared" si="27"/>
        <v>0</v>
      </c>
      <c r="BC23" s="156">
        <f t="shared" si="28"/>
        <v>0.39405233430113845</v>
      </c>
      <c r="BD23" s="134">
        <f t="shared" si="11"/>
        <v>5.6227087886733529E-8</v>
      </c>
      <c r="BE23" s="1">
        <f t="shared" si="30"/>
        <v>1.6925046462176372</v>
      </c>
    </row>
    <row r="24" spans="2:57" x14ac:dyDescent="0.25">
      <c r="B24" s="253" t="s">
        <v>24</v>
      </c>
      <c r="C24" s="24">
        <v>27</v>
      </c>
      <c r="D24" s="13" t="s">
        <v>21</v>
      </c>
      <c r="G24" s="17">
        <v>17</v>
      </c>
      <c r="H24" s="17">
        <v>240</v>
      </c>
      <c r="I24" s="41">
        <v>7434</v>
      </c>
      <c r="J24" s="42">
        <v>129</v>
      </c>
      <c r="K24" s="42">
        <v>4</v>
      </c>
      <c r="L24" s="42">
        <v>2</v>
      </c>
      <c r="M24" s="42">
        <v>1</v>
      </c>
      <c r="N24" s="42">
        <v>64193</v>
      </c>
      <c r="O24" s="42">
        <v>118</v>
      </c>
      <c r="P24" s="42">
        <v>0</v>
      </c>
      <c r="Q24" s="42"/>
      <c r="R24" s="43">
        <v>5</v>
      </c>
      <c r="S24" s="32">
        <f t="shared" si="2"/>
        <v>1.1112028460392394E-6</v>
      </c>
      <c r="T24" s="33">
        <f t="shared" si="3"/>
        <v>2.0276310637644691E-8</v>
      </c>
      <c r="U24" s="33">
        <f t="shared" si="13"/>
        <v>-1.0356535230582096E-9</v>
      </c>
      <c r="V24" s="33">
        <f t="shared" si="5"/>
        <v>3.1115363579362998E-10</v>
      </c>
      <c r="W24" s="33">
        <f t="shared" si="6"/>
        <v>1.4795050329402993E-10</v>
      </c>
      <c r="X24" s="33">
        <f t="shared" si="7"/>
        <v>8.1671036237604851E-6</v>
      </c>
      <c r="Y24" s="33">
        <f t="shared" si="14"/>
        <v>1.0321316677481492E-8</v>
      </c>
      <c r="Z24" s="33">
        <f t="shared" si="8"/>
        <v>0</v>
      </c>
      <c r="AA24" s="33">
        <f t="shared" si="0"/>
        <v>0</v>
      </c>
      <c r="AB24" s="34">
        <f t="shared" si="1"/>
        <v>4.9028178467878755E-10</v>
      </c>
      <c r="AC24" s="212">
        <f>(('Branco (2)'!$O$10-S24)/('Branco (2)'!$O$10))*100</f>
        <v>1.47303847318994</v>
      </c>
      <c r="AD24" s="213">
        <f>(('Branco (2)'!$T$10-X24)/('Branco (2)'!$T$10))*100</f>
        <v>2.0293943866794106</v>
      </c>
      <c r="AE24" s="40">
        <f t="shared" si="15"/>
        <v>66.454955880323908</v>
      </c>
      <c r="AF24" s="23">
        <f t="shared" si="16"/>
        <v>-3.3943211076258208</v>
      </c>
      <c r="AG24" s="23">
        <f t="shared" si="17"/>
        <v>1.0197960323352984</v>
      </c>
      <c r="AH24" s="23">
        <f t="shared" si="18"/>
        <v>0.48490301537511732</v>
      </c>
      <c r="AI24" s="23">
        <f t="shared" si="19"/>
        <v>33.827783401357422</v>
      </c>
      <c r="AJ24" s="23">
        <f t="shared" si="20"/>
        <v>0</v>
      </c>
      <c r="AK24" s="117">
        <f t="shared" si="21"/>
        <v>1.6068827782340589</v>
      </c>
      <c r="AL24" s="39">
        <f>(T24/(('Branco (2)'!$O$10)-S24))*100</f>
        <v>122.04966474968879</v>
      </c>
      <c r="AM24" s="39">
        <f>(V24/(('Branco (2)'!$O$10)-S24))*100*2/3</f>
        <v>1.2486228424531787</v>
      </c>
      <c r="AN24" s="39">
        <f>(W24/(('Branco (2)'!$O$10)-S24))*100*1/3</f>
        <v>0.29685396009303511</v>
      </c>
      <c r="AO24" s="39">
        <f>(Z24/(('Branco (2)'!$O$10)-S24))*100*1/3</f>
        <v>0</v>
      </c>
      <c r="AP24" s="39">
        <f>(((S24*3)+(T24*3)+(2*U24)+(2*V24)+(W24)+(X24)+(Z24))/((('Branco (2)'!$T$10))+(('Branco (2)'!$O$10)*3)))*100</f>
        <v>98.639152683825699</v>
      </c>
      <c r="AQ24" s="117">
        <f t="shared" si="22"/>
        <v>1.7978385181622563</v>
      </c>
      <c r="AR24" s="40">
        <f t="shared" ref="AR24:AU28" si="31">(AE24/100)*(($AC24/100)*($C$26))/($C$5/1000)</f>
        <v>3.2409885050796596</v>
      </c>
      <c r="AS24" s="23">
        <f t="shared" si="31"/>
        <v>-0.16554003454875102</v>
      </c>
      <c r="AT24" s="23">
        <f t="shared" si="31"/>
        <v>4.9735150291524616E-2</v>
      </c>
      <c r="AU24" s="23">
        <f t="shared" si="31"/>
        <v>2.3648576364107287E-2</v>
      </c>
      <c r="AV24" s="23">
        <f t="shared" si="29"/>
        <v>0</v>
      </c>
      <c r="AW24" s="117">
        <f t="shared" si="29"/>
        <v>7.836719691223229E-2</v>
      </c>
      <c r="AX24" s="40">
        <f t="shared" si="23"/>
        <v>138.71430801740942</v>
      </c>
      <c r="AY24" s="23">
        <f t="shared" si="24"/>
        <v>-4.9777888388809428</v>
      </c>
      <c r="AZ24" s="1">
        <f t="shared" si="25"/>
        <v>1.3950709656772655</v>
      </c>
      <c r="BA24" s="1">
        <f t="shared" si="26"/>
        <v>0.37932316488028084</v>
      </c>
      <c r="BB24" s="1">
        <f t="shared" si="27"/>
        <v>0</v>
      </c>
      <c r="BC24" s="156">
        <f t="shared" si="28"/>
        <v>0.15673439382446458</v>
      </c>
      <c r="BD24" s="134">
        <f t="shared" si="11"/>
        <v>5.952788264169895E-8</v>
      </c>
      <c r="BE24" s="1">
        <f t="shared" si="30"/>
        <v>1.7543616070813925</v>
      </c>
    </row>
    <row r="25" spans="2:57" x14ac:dyDescent="0.25">
      <c r="B25" s="260"/>
      <c r="C25" s="23">
        <f>(C24/1000)*60</f>
        <v>1.6199999999999999</v>
      </c>
      <c r="D25" s="14" t="s">
        <v>22</v>
      </c>
      <c r="G25" s="17">
        <v>18</v>
      </c>
      <c r="H25" s="17">
        <v>255</v>
      </c>
      <c r="I25" s="41">
        <v>7509</v>
      </c>
      <c r="J25" s="42">
        <v>120</v>
      </c>
      <c r="K25" s="42">
        <v>4</v>
      </c>
      <c r="L25" s="42">
        <v>3</v>
      </c>
      <c r="M25" s="42">
        <v>1</v>
      </c>
      <c r="N25" s="42">
        <v>64303</v>
      </c>
      <c r="O25" s="42">
        <v>113</v>
      </c>
      <c r="P25" s="42">
        <v>0</v>
      </c>
      <c r="Q25" s="42"/>
      <c r="R25" s="43">
        <v>6</v>
      </c>
      <c r="S25" s="32">
        <f t="shared" si="2"/>
        <v>1.1224135285053333E-6</v>
      </c>
      <c r="T25" s="33">
        <f t="shared" si="3"/>
        <v>1.8861684314088084E-8</v>
      </c>
      <c r="U25" s="33">
        <f t="shared" si="13"/>
        <v>-1.0356535230582096E-9</v>
      </c>
      <c r="V25" s="33">
        <f t="shared" si="5"/>
        <v>4.6673045369044494E-10</v>
      </c>
      <c r="W25" s="33">
        <f t="shared" si="6"/>
        <v>1.4795050329402993E-10</v>
      </c>
      <c r="X25" s="33">
        <f t="shared" si="7"/>
        <v>8.181098629424867E-6</v>
      </c>
      <c r="Y25" s="33">
        <f t="shared" si="14"/>
        <v>9.8839727504695637E-9</v>
      </c>
      <c r="Z25" s="33">
        <f t="shared" si="8"/>
        <v>0</v>
      </c>
      <c r="AA25" s="33">
        <f t="shared" si="0"/>
        <v>0</v>
      </c>
      <c r="AB25" s="34">
        <f t="shared" si="1"/>
        <v>5.8833814161454503E-10</v>
      </c>
      <c r="AC25" s="212">
        <f>(('Branco (2)'!$O$10-S25)/('Branco (2)'!$O$10))*100</f>
        <v>0.47902150863376031</v>
      </c>
      <c r="AD25" s="213">
        <f>(('Branco (2)'!$T$10-X25)/('Branco (2)'!$T$10))*100</f>
        <v>1.861513673557023</v>
      </c>
      <c r="AE25" s="40">
        <f t="shared" si="15"/>
        <v>65.23594765193964</v>
      </c>
      <c r="AF25" s="23">
        <f t="shared" si="16"/>
        <v>-3.5819621350204249</v>
      </c>
      <c r="AG25" s="23">
        <f t="shared" si="17"/>
        <v>1.6142568679178939</v>
      </c>
      <c r="AH25" s="23">
        <f t="shared" si="18"/>
        <v>0.51170887643148921</v>
      </c>
      <c r="AI25" s="23">
        <f t="shared" si="19"/>
        <v>34.185193549296464</v>
      </c>
      <c r="AJ25" s="23">
        <f t="shared" si="20"/>
        <v>0</v>
      </c>
      <c r="AK25" s="117">
        <f t="shared" si="21"/>
        <v>2.0348551894349485</v>
      </c>
      <c r="AL25" s="39">
        <f>(T25/(('Branco (2)'!$O$10)-S25))*100</f>
        <v>349.13002730124146</v>
      </c>
      <c r="AM25" s="39">
        <f>(V25/(('Branco (2)'!$O$10)-S25))*100*2/3</f>
        <v>5.7594579333708191</v>
      </c>
      <c r="AN25" s="39">
        <f>(W25/(('Branco (2)'!$O$10)-S25))*100*1/3</f>
        <v>0.91285526068132283</v>
      </c>
      <c r="AO25" s="39">
        <f>(Z25/(('Branco (2)'!$O$10)-S25))*100*1/3</f>
        <v>0</v>
      </c>
      <c r="AP25" s="39">
        <f>(((S25*3)+(T25*3)+(2*U25)+(2*V25)+(W25)+(X25)+(Z25))/((('Branco (2)'!$T$10))+(('Branco (2)'!$O$10)*3)))*100</f>
        <v>99.011979843777411</v>
      </c>
      <c r="AQ25" s="117">
        <f t="shared" si="22"/>
        <v>1.6724079238718661</v>
      </c>
      <c r="AR25" s="40">
        <f t="shared" si="31"/>
        <v>1.0346132034195188</v>
      </c>
      <c r="AS25" s="23">
        <f t="shared" si="31"/>
        <v>-5.6808331179821724E-2</v>
      </c>
      <c r="AT25" s="23">
        <f t="shared" si="31"/>
        <v>2.5601398145840126E-2</v>
      </c>
      <c r="AU25" s="23">
        <f t="shared" si="31"/>
        <v>8.1154758828316746E-3</v>
      </c>
      <c r="AV25" s="23">
        <f t="shared" si="29"/>
        <v>0</v>
      </c>
      <c r="AW25" s="117">
        <f t="shared" si="29"/>
        <v>3.2271901027155964E-2</v>
      </c>
      <c r="AX25" s="40">
        <f t="shared" si="23"/>
        <v>44.281445106355399</v>
      </c>
      <c r="AY25" s="23">
        <f t="shared" si="24"/>
        <v>-1.7082265185772392</v>
      </c>
      <c r="AZ25" s="1">
        <f t="shared" si="25"/>
        <v>0.71811921799081557</v>
      </c>
      <c r="BA25" s="1">
        <f t="shared" si="26"/>
        <v>0.13017223316062004</v>
      </c>
      <c r="BB25" s="1">
        <f t="shared" si="27"/>
        <v>0</v>
      </c>
      <c r="BC25" s="156">
        <f t="shared" si="28"/>
        <v>6.4543802054311927E-2</v>
      </c>
      <c r="BD25" s="134">
        <f t="shared" si="11"/>
        <v>5.5595157306822759E-8</v>
      </c>
      <c r="BE25" s="1">
        <f t="shared" si="30"/>
        <v>1.6242426304971698</v>
      </c>
    </row>
    <row r="26" spans="2:57" ht="18.75" thickBot="1" x14ac:dyDescent="0.4">
      <c r="B26" s="254"/>
      <c r="C26" s="25">
        <f>(1*C25)/(0.082057*298)</f>
        <v>6.6249577863415121E-2</v>
      </c>
      <c r="D26" s="15" t="s">
        <v>25</v>
      </c>
      <c r="G26" s="17">
        <v>19</v>
      </c>
      <c r="H26" s="17">
        <v>270</v>
      </c>
      <c r="I26" s="41">
        <v>7523</v>
      </c>
      <c r="J26" s="42">
        <v>112</v>
      </c>
      <c r="K26" s="42">
        <v>4</v>
      </c>
      <c r="L26" s="42">
        <v>2</v>
      </c>
      <c r="M26" s="42">
        <v>1</v>
      </c>
      <c r="N26" s="42">
        <v>64467</v>
      </c>
      <c r="O26" s="42">
        <v>93</v>
      </c>
      <c r="P26" s="42">
        <v>0</v>
      </c>
      <c r="Q26" s="42"/>
      <c r="R26" s="43">
        <v>5</v>
      </c>
      <c r="S26" s="32">
        <f t="shared" si="2"/>
        <v>1.1245061892323376E-6</v>
      </c>
      <c r="T26" s="33">
        <f t="shared" si="3"/>
        <v>1.7604238693148878E-8</v>
      </c>
      <c r="U26" s="33">
        <f t="shared" si="13"/>
        <v>-1.0356535230582096E-9</v>
      </c>
      <c r="V26" s="33">
        <f t="shared" si="5"/>
        <v>3.1115363579362998E-10</v>
      </c>
      <c r="W26" s="33">
        <f t="shared" si="6"/>
        <v>1.4795050329402993E-10</v>
      </c>
      <c r="X26" s="33">
        <f t="shared" si="7"/>
        <v>8.2019639105972177E-6</v>
      </c>
      <c r="Y26" s="33">
        <f t="shared" si="14"/>
        <v>8.1345970424218538E-9</v>
      </c>
      <c r="Z26" s="33">
        <f t="shared" si="8"/>
        <v>0</v>
      </c>
      <c r="AA26" s="33">
        <f t="shared" si="0"/>
        <v>0</v>
      </c>
      <c r="AB26" s="34">
        <f t="shared" si="1"/>
        <v>4.9028178467878755E-10</v>
      </c>
      <c r="AC26" s="212">
        <f>(('Branco (2)'!$O$10-S26)/('Branco (2)'!$O$10))*100</f>
        <v>0.29347167524992485</v>
      </c>
      <c r="AD26" s="213">
        <f>(('Branco (2)'!$T$10-X26)/('Branco (2)'!$T$10))*100</f>
        <v>1.61121879217456</v>
      </c>
      <c r="AE26" s="40">
        <f t="shared" si="15"/>
        <v>68.625638570090004</v>
      </c>
      <c r="AF26" s="23">
        <f t="shared" si="16"/>
        <v>-4.0372313507026369</v>
      </c>
      <c r="AG26" s="23">
        <f t="shared" si="17"/>
        <v>1.2129531598576402</v>
      </c>
      <c r="AH26" s="23">
        <f t="shared" si="18"/>
        <v>0.57674733581466231</v>
      </c>
      <c r="AI26" s="23">
        <f t="shared" si="19"/>
        <v>31.710653682730328</v>
      </c>
      <c r="AJ26" s="23">
        <f t="shared" si="20"/>
        <v>0</v>
      </c>
      <c r="AK26" s="117">
        <f t="shared" si="21"/>
        <v>1.9112386022100056</v>
      </c>
      <c r="AL26" s="39">
        <f>(T26/(('Branco (2)'!$O$10)-S26))*100</f>
        <v>531.87894911872172</v>
      </c>
      <c r="AM26" s="39">
        <f>(V26/(('Branco (2)'!$O$10)-S26))*100*2/3</f>
        <v>6.2672811059907696</v>
      </c>
      <c r="AN26" s="39">
        <f>(W26/(('Branco (2)'!$O$10)-S26))*100*1/3</f>
        <v>1.4900153609830997</v>
      </c>
      <c r="AO26" s="39">
        <f>(Z26/(('Branco (2)'!$O$10)-S26))*100*1/3</f>
        <v>0</v>
      </c>
      <c r="AP26" s="39">
        <f>(((S26*3)+(T26*3)+(2*U26)+(2*V26)+(W26)+(X26)+(Z26))/((('Branco (2)'!$T$10))+(('Branco (2)'!$O$10)*3)))*100</f>
        <v>99.208740157292922</v>
      </c>
      <c r="AQ26" s="117">
        <f t="shared" si="22"/>
        <v>1.5609140622804079</v>
      </c>
      <c r="AR26" s="40">
        <f t="shared" si="31"/>
        <v>0.66678929148227351</v>
      </c>
      <c r="AS26" s="23">
        <f t="shared" si="31"/>
        <v>-3.9227068599669325E-2</v>
      </c>
      <c r="AT26" s="23">
        <f t="shared" si="31"/>
        <v>1.1785452127146597E-2</v>
      </c>
      <c r="AU26" s="23">
        <f t="shared" si="31"/>
        <v>5.6038669428099012E-3</v>
      </c>
      <c r="AV26" s="23">
        <f t="shared" si="29"/>
        <v>0</v>
      </c>
      <c r="AW26" s="117">
        <f t="shared" si="29"/>
        <v>1.8570223315584795E-2</v>
      </c>
      <c r="AX26" s="40">
        <f t="shared" si="23"/>
        <v>28.538581675441304</v>
      </c>
      <c r="AY26" s="23">
        <f t="shared" si="24"/>
        <v>-1.1795579527920566</v>
      </c>
      <c r="AZ26" s="1">
        <f t="shared" si="25"/>
        <v>0.33058193216646203</v>
      </c>
      <c r="BA26" s="1">
        <f t="shared" si="26"/>
        <v>8.988602576267081E-2</v>
      </c>
      <c r="BB26" s="1">
        <f t="shared" si="27"/>
        <v>0</v>
      </c>
      <c r="BC26" s="156">
        <f t="shared" si="28"/>
        <v>3.7140446631169589E-2</v>
      </c>
      <c r="BD26" s="134">
        <f t="shared" si="11"/>
        <v>5.1511666808211506E-8</v>
      </c>
      <c r="BE26" s="1">
        <f t="shared" si="30"/>
        <v>1.5039769952761546</v>
      </c>
    </row>
    <row r="27" spans="2:57" ht="15.75" thickBot="1" x14ac:dyDescent="0.3">
      <c r="G27" s="17">
        <v>20</v>
      </c>
      <c r="H27" s="17">
        <v>285</v>
      </c>
      <c r="I27" s="41">
        <v>7381</v>
      </c>
      <c r="J27" s="42">
        <v>119</v>
      </c>
      <c r="K27" s="42">
        <v>4</v>
      </c>
      <c r="L27" s="42">
        <v>2</v>
      </c>
      <c r="M27" s="42">
        <v>1</v>
      </c>
      <c r="N27" s="42">
        <v>64385</v>
      </c>
      <c r="O27" s="42">
        <v>100</v>
      </c>
      <c r="P27" s="42">
        <v>0</v>
      </c>
      <c r="Q27" s="42"/>
      <c r="R27" s="43">
        <v>5</v>
      </c>
      <c r="S27" s="32">
        <f t="shared" si="2"/>
        <v>1.1032806304298662E-6</v>
      </c>
      <c r="T27" s="33">
        <f t="shared" si="3"/>
        <v>1.8704503611470684E-8</v>
      </c>
      <c r="U27" s="33">
        <f t="shared" si="13"/>
        <v>-1.0356535230582096E-9</v>
      </c>
      <c r="V27" s="33">
        <f t="shared" si="5"/>
        <v>3.1115363579362998E-10</v>
      </c>
      <c r="W27" s="33">
        <f t="shared" si="6"/>
        <v>1.4795050329402993E-10</v>
      </c>
      <c r="X27" s="33">
        <f t="shared" si="7"/>
        <v>8.1915312700110432E-6</v>
      </c>
      <c r="Y27" s="33">
        <f t="shared" si="14"/>
        <v>8.7468785402385531E-9</v>
      </c>
      <c r="Z27" s="33">
        <f t="shared" si="8"/>
        <v>0</v>
      </c>
      <c r="AA27" s="33">
        <f t="shared" si="0"/>
        <v>0</v>
      </c>
      <c r="AB27" s="34">
        <f t="shared" si="1"/>
        <v>4.9028178467878755E-10</v>
      </c>
      <c r="AC27" s="212">
        <f>(('Branco (2)'!$O$10-S27)/('Branco (2)'!$O$10))*100</f>
        <v>2.1754771281429979</v>
      </c>
      <c r="AD27" s="213">
        <f>(('Branco (2)'!$T$10-X27)/('Branco (2)'!$T$10))*100</f>
        <v>1.7363662328657812</v>
      </c>
      <c r="AE27" s="40">
        <f t="shared" si="15"/>
        <v>68.351636444431762</v>
      </c>
      <c r="AF27" s="23">
        <f t="shared" si="16"/>
        <v>-3.7845758733237913</v>
      </c>
      <c r="AG27" s="23">
        <f t="shared" si="17"/>
        <v>1.1370448868307121</v>
      </c>
      <c r="AH27" s="23">
        <f t="shared" si="18"/>
        <v>0.54065369618911296</v>
      </c>
      <c r="AI27" s="23">
        <f t="shared" si="19"/>
        <v>31.963610177783234</v>
      </c>
      <c r="AJ27" s="23">
        <f t="shared" si="20"/>
        <v>0</v>
      </c>
      <c r="AK27" s="117">
        <f t="shared" si="21"/>
        <v>1.791630668088964</v>
      </c>
      <c r="AL27" s="39">
        <f>(T27/(('Branco (2)'!$O$10)-S27))*100</f>
        <v>76.234825442114229</v>
      </c>
      <c r="AM27" s="39">
        <f>(V27/(('Branco (2)'!$O$10)-S27))*100*2/3</f>
        <v>0.84545567574287783</v>
      </c>
      <c r="AN27" s="39">
        <f>(W27/(('Branco (2)'!$O$10)-S27))*100*1/3</f>
        <v>0.2010029425173018</v>
      </c>
      <c r="AO27" s="39">
        <f>(Z27/(('Branco (2)'!$O$10)-S27))*100*1/3</f>
        <v>0</v>
      </c>
      <c r="AP27" s="39">
        <f>(((S27*3)+(T27*3)+(2*U27)+(2*V27)+(W27)+(X27)+(Z27))/((('Branco (2)'!$T$10))+(('Branco (2)'!$O$10)*3)))*100</f>
        <v>98.604557838455818</v>
      </c>
      <c r="AQ27" s="117">
        <f t="shared" si="22"/>
        <v>1.658471191172934</v>
      </c>
      <c r="AR27" s="40">
        <f t="shared" si="31"/>
        <v>4.9231091557789313</v>
      </c>
      <c r="AS27" s="23">
        <f t="shared" si="31"/>
        <v>-0.27258864749855222</v>
      </c>
      <c r="AT27" s="23">
        <f t="shared" si="31"/>
        <v>8.1897031059947945E-2</v>
      </c>
      <c r="AU27" s="23">
        <f t="shared" si="31"/>
        <v>3.894123535693602E-2</v>
      </c>
      <c r="AV27" s="23">
        <f t="shared" si="29"/>
        <v>0</v>
      </c>
      <c r="AW27" s="117">
        <f t="shared" si="29"/>
        <v>0.12904436242742881</v>
      </c>
      <c r="AX27" s="40">
        <f t="shared" si="23"/>
        <v>210.70907186733825</v>
      </c>
      <c r="AY27" s="23">
        <f t="shared" si="24"/>
        <v>-8.1967406302814645</v>
      </c>
      <c r="AZ27" s="1">
        <f t="shared" si="25"/>
        <v>2.2972117212315397</v>
      </c>
      <c r="BA27" s="1">
        <f t="shared" si="26"/>
        <v>0.62461741512525371</v>
      </c>
      <c r="BB27" s="1">
        <f t="shared" si="27"/>
        <v>0</v>
      </c>
      <c r="BC27" s="156">
        <f t="shared" si="28"/>
        <v>0.25808872485485762</v>
      </c>
      <c r="BD27" s="134">
        <f t="shared" si="11"/>
        <v>5.4812461563176926E-8</v>
      </c>
      <c r="BE27" s="1">
        <f t="shared" si="30"/>
        <v>1.6290666385004247</v>
      </c>
    </row>
    <row r="28" spans="2:57" x14ac:dyDescent="0.25">
      <c r="B28" s="261" t="s">
        <v>26</v>
      </c>
      <c r="C28" s="262"/>
      <c r="D28" s="21">
        <f>(1*(0.25/1000))/(0.082057*373)</f>
        <v>8.1679964763916645E-6</v>
      </c>
      <c r="G28" s="17">
        <v>21</v>
      </c>
      <c r="H28" s="17">
        <v>300</v>
      </c>
      <c r="I28" s="41">
        <v>7572</v>
      </c>
      <c r="J28" s="42">
        <v>115</v>
      </c>
      <c r="K28" s="42">
        <v>4</v>
      </c>
      <c r="L28" s="42">
        <v>2</v>
      </c>
      <c r="M28" s="42">
        <v>1</v>
      </c>
      <c r="N28" s="42">
        <v>64331</v>
      </c>
      <c r="O28" s="42">
        <v>97</v>
      </c>
      <c r="P28" s="42">
        <v>0</v>
      </c>
      <c r="Q28" s="42"/>
      <c r="R28" s="43">
        <v>5</v>
      </c>
      <c r="S28" s="32">
        <f t="shared" si="2"/>
        <v>1.1318305017768524E-6</v>
      </c>
      <c r="T28" s="33">
        <f t="shared" si="3"/>
        <v>1.8075780801001083E-8</v>
      </c>
      <c r="U28" s="33">
        <f t="shared" si="13"/>
        <v>-1.0356535230582096E-9</v>
      </c>
      <c r="V28" s="33">
        <f t="shared" si="5"/>
        <v>3.1115363579362998E-10</v>
      </c>
      <c r="W28" s="33">
        <f t="shared" si="6"/>
        <v>1.4795050329402993E-10</v>
      </c>
      <c r="X28" s="33">
        <f t="shared" si="7"/>
        <v>8.1846609945030727E-6</v>
      </c>
      <c r="Y28" s="33">
        <f t="shared" si="14"/>
        <v>8.4844721840313958E-9</v>
      </c>
      <c r="Z28" s="33">
        <f t="shared" si="8"/>
        <v>0</v>
      </c>
      <c r="AA28" s="33">
        <f t="shared" si="0"/>
        <v>0</v>
      </c>
      <c r="AB28" s="34">
        <f t="shared" si="1"/>
        <v>4.9028178467878755E-10</v>
      </c>
      <c r="AC28" s="212">
        <f>(('Branco (2)'!$O$10-S28)/('Branco (2)'!$O$10))*100</f>
        <v>-0.3559527415934523</v>
      </c>
      <c r="AD28" s="213">
        <f>(('Branco (2)'!$T$10-X28)/('Branco (2)'!$T$10))*100</f>
        <v>1.8187804011258766</v>
      </c>
      <c r="AE28" s="40">
        <f t="shared" si="15"/>
        <v>68.277520507875508</v>
      </c>
      <c r="AF28" s="23">
        <f t="shared" si="16"/>
        <v>-3.9119668156046803</v>
      </c>
      <c r="AG28" s="23">
        <f t="shared" si="17"/>
        <v>1.1753184541728348</v>
      </c>
      <c r="AH28" s="23">
        <f t="shared" si="18"/>
        <v>0.55885240222923993</v>
      </c>
      <c r="AI28" s="23">
        <f t="shared" si="19"/>
        <v>32.048337492099918</v>
      </c>
      <c r="AJ28" s="23">
        <f t="shared" si="20"/>
        <v>0</v>
      </c>
      <c r="AK28" s="117">
        <f t="shared" si="21"/>
        <v>1.8519379592271763</v>
      </c>
      <c r="AL28" s="39">
        <f>(T28/(('Branco (2)'!$O$10)-S28))*100</f>
        <v>-450.26321561746528</v>
      </c>
      <c r="AM28" s="39">
        <f>(V28/(('Branco (2)'!$O$10)-S28))*100*2/3</f>
        <v>-5.1671732522796958</v>
      </c>
      <c r="AN28" s="39">
        <f>(W28/(('Branco (2)'!$O$10)-S28))*100*1/3</f>
        <v>-1.2284701114488492</v>
      </c>
      <c r="AO28" s="39">
        <f>(Z28/(('Branco (2)'!$O$10)-S28))*100*1/3</f>
        <v>0</v>
      </c>
      <c r="AP28" s="39">
        <f>(((S28*3)+(T28*3)+(2*U28)+(2*V28)+(W28)+(X28)+(Z28))/((('Branco (2)'!$T$10))+(('Branco (2)'!$O$10)*3)))*100</f>
        <v>99.260658154433983</v>
      </c>
      <c r="AQ28" s="117">
        <f t="shared" si="22"/>
        <v>1.6027242603772052</v>
      </c>
      <c r="AR28" s="40">
        <f t="shared" si="31"/>
        <v>-0.80464832271362907</v>
      </c>
      <c r="AS28" s="23">
        <f t="shared" si="31"/>
        <v>4.6102399637148551E-2</v>
      </c>
      <c r="AT28" s="23">
        <f t="shared" si="31"/>
        <v>-1.3851089139879685E-2</v>
      </c>
      <c r="AU28" s="23">
        <f t="shared" si="31"/>
        <v>-6.5860570910212203E-3</v>
      </c>
      <c r="AV28" s="23">
        <f t="shared" si="29"/>
        <v>0</v>
      </c>
      <c r="AW28" s="117">
        <f t="shared" si="29"/>
        <v>-2.1825027645665098E-2</v>
      </c>
      <c r="AX28" s="40">
        <f t="shared" si="23"/>
        <v>-34.438948212143323</v>
      </c>
      <c r="AY28" s="23">
        <f t="shared" si="24"/>
        <v>1.386299157089057</v>
      </c>
      <c r="AZ28" s="1">
        <f t="shared" si="25"/>
        <v>-0.38852305037362517</v>
      </c>
      <c r="BA28" s="1">
        <f t="shared" si="26"/>
        <v>-0.10564035573998037</v>
      </c>
      <c r="BB28" s="1">
        <f t="shared" si="27"/>
        <v>0</v>
      </c>
      <c r="BC28" s="156">
        <f t="shared" si="28"/>
        <v>-4.3650055291330196E-2</v>
      </c>
      <c r="BD28" s="134">
        <f t="shared" si="11"/>
        <v>5.2926293131768122E-8</v>
      </c>
      <c r="BE28" s="1">
        <f t="shared" si="30"/>
        <v>1.5347993260958213</v>
      </c>
    </row>
    <row r="29" spans="2:57" x14ac:dyDescent="0.25">
      <c r="B29" s="249" t="s">
        <v>29</v>
      </c>
      <c r="C29" s="250"/>
      <c r="D29" s="22">
        <f>1/3</f>
        <v>0.33333333333333331</v>
      </c>
      <c r="G29" s="17"/>
      <c r="I29" s="41"/>
      <c r="J29" s="42"/>
      <c r="K29" s="42"/>
      <c r="L29" s="42"/>
      <c r="M29" s="42"/>
      <c r="N29" s="42"/>
      <c r="O29" s="42"/>
      <c r="P29" s="42"/>
      <c r="Q29" s="42"/>
      <c r="R29" s="43"/>
      <c r="S29" s="32"/>
      <c r="T29" s="33"/>
      <c r="U29" s="33"/>
      <c r="V29" s="33"/>
      <c r="W29" s="33"/>
      <c r="X29" s="33"/>
      <c r="Y29" s="33"/>
      <c r="Z29" s="33"/>
      <c r="AA29" s="33"/>
      <c r="AB29" s="34"/>
      <c r="AC29" s="38"/>
      <c r="AD29" s="39"/>
      <c r="AE29" s="40"/>
      <c r="AF29" s="23"/>
      <c r="AG29" s="23"/>
      <c r="AH29" s="23"/>
      <c r="AI29" s="23"/>
      <c r="AJ29" s="23"/>
      <c r="AK29" s="117"/>
      <c r="AL29" s="39"/>
      <c r="AM29" s="39"/>
      <c r="AN29" s="39"/>
      <c r="AO29" s="39"/>
      <c r="AP29" s="39"/>
      <c r="AQ29" s="117"/>
      <c r="AR29" s="40"/>
      <c r="AS29" s="23"/>
      <c r="AT29" s="23"/>
      <c r="AU29" s="23"/>
      <c r="AV29" s="23"/>
      <c r="AW29" s="117"/>
      <c r="AX29" s="40"/>
      <c r="AY29" s="23"/>
      <c r="AZ29" s="1"/>
      <c r="BA29" s="1"/>
      <c r="BB29" s="1"/>
      <c r="BC29" s="156"/>
      <c r="BD29" s="134"/>
      <c r="BE29" s="1"/>
    </row>
    <row r="30" spans="2:57" x14ac:dyDescent="0.25">
      <c r="B30" s="249" t="s">
        <v>30</v>
      </c>
      <c r="C30" s="250"/>
      <c r="D30" s="22">
        <f>2/3</f>
        <v>0.66666666666666663</v>
      </c>
      <c r="G30" s="17"/>
      <c r="H30" s="17"/>
      <c r="I30" s="41"/>
      <c r="J30" s="42"/>
      <c r="K30" s="42"/>
      <c r="L30" s="42"/>
      <c r="M30" s="42"/>
      <c r="N30" s="42"/>
      <c r="O30" s="42"/>
      <c r="P30" s="42"/>
      <c r="Q30" s="42"/>
      <c r="R30" s="43"/>
      <c r="S30" s="32"/>
      <c r="T30" s="33"/>
      <c r="U30" s="33"/>
      <c r="V30" s="33"/>
      <c r="W30" s="33"/>
      <c r="X30" s="33"/>
      <c r="Y30" s="33"/>
      <c r="Z30" s="33"/>
      <c r="AA30" s="33"/>
      <c r="AB30" s="34"/>
      <c r="AC30" s="38"/>
      <c r="AD30" s="39"/>
      <c r="AE30" s="40"/>
      <c r="AF30" s="23"/>
      <c r="AG30" s="23"/>
      <c r="AH30" s="23"/>
      <c r="AI30" s="23"/>
      <c r="AJ30" s="23"/>
      <c r="AK30" s="117"/>
      <c r="AL30" s="39"/>
      <c r="AM30" s="39"/>
      <c r="AN30" s="39"/>
      <c r="AO30" s="39"/>
      <c r="AP30" s="39"/>
      <c r="AQ30" s="14"/>
      <c r="AR30" s="40"/>
      <c r="AS30" s="23"/>
      <c r="AT30" s="23"/>
      <c r="AU30" s="23"/>
      <c r="AV30" s="23"/>
      <c r="AW30" s="117"/>
      <c r="AX30" s="40"/>
      <c r="AY30" s="23"/>
      <c r="AZ30" s="1"/>
      <c r="BA30" s="1"/>
      <c r="BB30" s="1"/>
      <c r="BC30" s="156"/>
      <c r="BD30" s="134"/>
      <c r="BE30" s="1"/>
    </row>
    <row r="31" spans="2:57" x14ac:dyDescent="0.25">
      <c r="B31" s="249" t="s">
        <v>27</v>
      </c>
      <c r="C31" s="250"/>
      <c r="D31" s="26">
        <f>D28*D29</f>
        <v>2.7226654921305548E-6</v>
      </c>
      <c r="G31" s="17"/>
      <c r="H31" s="17"/>
      <c r="I31" s="41"/>
      <c r="J31" s="42"/>
      <c r="K31" s="42"/>
      <c r="L31" s="42"/>
      <c r="M31" s="42"/>
      <c r="N31" s="42"/>
      <c r="O31" s="42"/>
      <c r="P31" s="42"/>
      <c r="Q31" s="42"/>
      <c r="R31" s="43"/>
      <c r="S31" s="32"/>
      <c r="T31" s="33"/>
      <c r="U31" s="33"/>
      <c r="V31" s="33"/>
      <c r="W31" s="33"/>
      <c r="X31" s="33"/>
      <c r="Y31" s="33"/>
      <c r="Z31" s="33"/>
      <c r="AA31" s="33"/>
      <c r="AB31" s="34"/>
      <c r="AC31" s="38"/>
      <c r="AD31" s="39"/>
      <c r="AE31" s="40"/>
      <c r="AF31" s="23"/>
      <c r="AG31" s="23"/>
      <c r="AH31" s="23"/>
      <c r="AI31" s="23"/>
      <c r="AJ31" s="23"/>
      <c r="AK31" s="117"/>
      <c r="AL31" s="39"/>
      <c r="AM31" s="39"/>
      <c r="AN31" s="39"/>
      <c r="AO31" s="39"/>
      <c r="AP31" s="39"/>
      <c r="AQ31" s="14"/>
      <c r="AR31" s="40"/>
      <c r="AS31" s="23"/>
      <c r="AT31" s="23"/>
      <c r="AU31" s="23"/>
      <c r="AV31" s="23"/>
      <c r="AW31" s="117"/>
      <c r="AX31" s="40"/>
      <c r="AY31" s="23"/>
      <c r="AZ31" s="1"/>
      <c r="BA31" s="1"/>
      <c r="BB31" s="1"/>
      <c r="BC31" s="156"/>
      <c r="BD31" s="134"/>
      <c r="BE31" s="1"/>
    </row>
    <row r="32" spans="2:57" ht="15.75" thickBot="1" x14ac:dyDescent="0.3">
      <c r="B32" s="251" t="s">
        <v>28</v>
      </c>
      <c r="C32" s="252"/>
      <c r="D32" s="27">
        <f>D28*D30</f>
        <v>5.4453309842611097E-6</v>
      </c>
      <c r="G32" s="18"/>
      <c r="H32" s="18"/>
      <c r="I32" s="44"/>
      <c r="J32" s="45"/>
      <c r="K32" s="45"/>
      <c r="L32" s="45"/>
      <c r="M32" s="45"/>
      <c r="N32" s="45"/>
      <c r="O32" s="45"/>
      <c r="P32" s="45"/>
      <c r="Q32" s="45"/>
      <c r="R32" s="46"/>
      <c r="S32" s="35"/>
      <c r="T32" s="36"/>
      <c r="U32" s="36"/>
      <c r="V32" s="36"/>
      <c r="W32" s="36"/>
      <c r="X32" s="36"/>
      <c r="Y32" s="36"/>
      <c r="Z32" s="36"/>
      <c r="AA32" s="36"/>
      <c r="AB32" s="37"/>
      <c r="AC32" s="38"/>
      <c r="AD32" s="107"/>
      <c r="AE32" s="121"/>
      <c r="AF32" s="118"/>
      <c r="AG32" s="118"/>
      <c r="AH32" s="118"/>
      <c r="AI32" s="118"/>
      <c r="AJ32" s="118"/>
      <c r="AK32" s="119"/>
      <c r="AL32" s="107"/>
      <c r="AM32" s="107"/>
      <c r="AN32" s="107"/>
      <c r="AO32" s="107"/>
      <c r="AP32" s="107"/>
      <c r="AQ32" s="15"/>
      <c r="AR32" s="121"/>
      <c r="AS32" s="118"/>
      <c r="AT32" s="118"/>
      <c r="AU32" s="118"/>
      <c r="AV32" s="118"/>
      <c r="AW32" s="119"/>
      <c r="AX32" s="121"/>
      <c r="AY32" s="118"/>
      <c r="AZ32" s="179"/>
      <c r="BA32" s="179"/>
      <c r="BB32" s="179"/>
      <c r="BC32" s="180"/>
      <c r="BD32" s="134"/>
      <c r="BE32" s="1"/>
    </row>
    <row r="33" spans="2:57" x14ac:dyDescent="0.25">
      <c r="AC33" s="105" t="s">
        <v>54</v>
      </c>
    </row>
    <row r="34" spans="2:57" ht="15.75" thickBot="1" x14ac:dyDescent="0.3">
      <c r="B34" s="28">
        <f>D28*0.24</f>
        <v>1.9603191543339994E-6</v>
      </c>
      <c r="C34" s="1">
        <v>1028</v>
      </c>
      <c r="AC34" s="106">
        <f>AVERAGE(AC10:AC18)</f>
        <v>2.1342438318354748</v>
      </c>
      <c r="BE34" s="1">
        <f>AVERAGE(BE9:BE12)</f>
        <v>7.064149852399515</v>
      </c>
    </row>
    <row r="35" spans="2:57" ht="15.75" thickBot="1" x14ac:dyDescent="0.3">
      <c r="B35" s="28">
        <f>B34/C37</f>
        <v>1.9137512082661891E-9</v>
      </c>
      <c r="C35">
        <v>1009</v>
      </c>
      <c r="AC35" s="23">
        <f>AVERAGE(AC20:AC27)</f>
        <v>2.1025825507422033</v>
      </c>
      <c r="BE35" s="1">
        <f>AVERAGE(BE13:BE16)</f>
        <v>1.6748880488099254</v>
      </c>
    </row>
    <row r="36" spans="2:57" ht="15.75" thickBot="1" x14ac:dyDescent="0.3">
      <c r="C36">
        <v>1036</v>
      </c>
      <c r="F36" s="265" t="s">
        <v>68</v>
      </c>
      <c r="G36" s="255" t="s">
        <v>84</v>
      </c>
      <c r="H36" s="256"/>
      <c r="I36" s="256"/>
      <c r="J36" s="256"/>
      <c r="K36" s="256"/>
      <c r="L36" s="257"/>
      <c r="M36" s="268" t="s">
        <v>35</v>
      </c>
      <c r="N36" s="258" t="s">
        <v>87</v>
      </c>
      <c r="O36" s="265" t="s">
        <v>86</v>
      </c>
      <c r="P36" s="258" t="s">
        <v>38</v>
      </c>
      <c r="Q36" s="265" t="s">
        <v>53</v>
      </c>
      <c r="R36" s="265" t="s">
        <v>69</v>
      </c>
      <c r="BE36" s="1">
        <f>AVERAGE(BE18:BE21)</f>
        <v>1.6920787422054988</v>
      </c>
    </row>
    <row r="37" spans="2:57" ht="15.75" thickBot="1" x14ac:dyDescent="0.3">
      <c r="C37" s="1">
        <f>AVERAGE(C34:C36)</f>
        <v>1024.3333333333333</v>
      </c>
      <c r="F37" s="266"/>
      <c r="G37" s="131" t="s">
        <v>40</v>
      </c>
      <c r="H37" s="132" t="s">
        <v>41</v>
      </c>
      <c r="I37" s="132" t="s">
        <v>42</v>
      </c>
      <c r="J37" s="132" t="s">
        <v>10</v>
      </c>
      <c r="K37" s="132" t="s">
        <v>37</v>
      </c>
      <c r="L37" s="163" t="s">
        <v>11</v>
      </c>
      <c r="M37" s="269"/>
      <c r="N37" s="259"/>
      <c r="O37" s="266"/>
      <c r="P37" s="259"/>
      <c r="Q37" s="266"/>
      <c r="R37" s="266"/>
      <c r="BE37" s="1">
        <f>AVERAGE(BE22:BE25)</f>
        <v>1.6632978235748757</v>
      </c>
    </row>
    <row r="38" spans="2:57" x14ac:dyDescent="0.25">
      <c r="F38" s="152">
        <v>1</v>
      </c>
      <c r="G38" s="160">
        <f>AVERAGE(AE10:AE12)</f>
        <v>33.995576044757975</v>
      </c>
      <c r="H38" s="165">
        <f>AVERAGE(AF10:AF12)</f>
        <v>-1.3961112293874904</v>
      </c>
      <c r="I38" s="165">
        <f>AVERAGE(AG10:AG12)</f>
        <v>0.92984485063266964</v>
      </c>
      <c r="J38" s="165">
        <f>AVERAGE(AH10:AH12)</f>
        <v>0.34351663318439968</v>
      </c>
      <c r="K38" s="165">
        <f>AVERAGE(AJ10:AJ12)</f>
        <v>0.25084259403864922</v>
      </c>
      <c r="L38" s="166">
        <f>AVERAGE(AK10:AK12)</f>
        <v>5.8069578324845859</v>
      </c>
      <c r="M38" s="173">
        <f>AVERAGE(AC9:AC10:AC12)</f>
        <v>8.7956301120872471</v>
      </c>
      <c r="N38" s="170">
        <f>AVERAGE(AI8:AI12)</f>
        <v>45.360412140292759</v>
      </c>
      <c r="O38" s="173">
        <f>AVERAGE(AL9:AL12)</f>
        <v>60.995710357077527</v>
      </c>
      <c r="P38" s="173">
        <f>AVERAGE(AP10:AP12)</f>
        <v>96.667484473399554</v>
      </c>
      <c r="Q38" s="199">
        <f>AVERAGE(AQ10:AQ12)</f>
        <v>1.8582310265242963</v>
      </c>
      <c r="R38" s="176">
        <f>AVERAGE(AX10:AX12)</f>
        <v>158.62302626059048</v>
      </c>
      <c r="BE38" s="1">
        <f>AVERAGE(BE26:BE28)</f>
        <v>1.5559476532908001</v>
      </c>
    </row>
    <row r="39" spans="2:57" x14ac:dyDescent="0.25">
      <c r="B39" s="5"/>
      <c r="C39" s="3"/>
      <c r="D39" s="198"/>
      <c r="F39" s="148">
        <v>2</v>
      </c>
      <c r="G39" s="161">
        <f>AVERAGE(AE13:AE16)</f>
        <v>60.19184573699539</v>
      </c>
      <c r="H39" s="164">
        <f>AVERAGE(AF13:AF16)</f>
        <v>-3.4734031469786451</v>
      </c>
      <c r="I39" s="164">
        <f>AVERAGE(AG13:AG16)</f>
        <v>1.4624193524539801</v>
      </c>
      <c r="J39" s="164">
        <f>AVERAGE(AH13:AH16)</f>
        <v>0.4635773764314905</v>
      </c>
      <c r="K39" s="164">
        <f>AVERAGE(AJ13:AJ16)</f>
        <v>0</v>
      </c>
      <c r="L39" s="167">
        <f>AVERAGE(AK13:AK16)</f>
        <v>2.6748229581823351</v>
      </c>
      <c r="M39" s="174">
        <f>AVERAGE(AC13,AC16)</f>
        <v>2.8911693426234519</v>
      </c>
      <c r="N39" s="171">
        <f>AVERAGE(AI13:AI16)</f>
        <v>38.680737722915453</v>
      </c>
      <c r="O39" s="174">
        <f>AVERAGE(AL13:AL16)</f>
        <v>-393.57387687076971</v>
      </c>
      <c r="P39" s="174">
        <f>AVERAGE(AP13:AP16)</f>
        <v>98.939483187752131</v>
      </c>
      <c r="Q39" s="200">
        <f>AVERAGE(AQ13:AQ16)</f>
        <v>1.7037655724444636</v>
      </c>
      <c r="R39" s="177">
        <f>AVERAGE(AX13:AX16)</f>
        <v>161.34620912137632</v>
      </c>
    </row>
    <row r="40" spans="2:57" x14ac:dyDescent="0.25">
      <c r="F40" s="148">
        <v>3</v>
      </c>
      <c r="G40" s="161">
        <f t="shared" ref="G40:J40" si="32">AVERAGE(AE18:AE21)</f>
        <v>64.801941601609187</v>
      </c>
      <c r="H40" s="164">
        <f t="shared" si="32"/>
        <v>-3.9706808286026547</v>
      </c>
      <c r="I40" s="164">
        <f t="shared" si="32"/>
        <v>1.1480262848773497</v>
      </c>
      <c r="J40" s="164">
        <f t="shared" si="32"/>
        <v>0.54587524329952397</v>
      </c>
      <c r="K40" s="164">
        <f>AVERAGE(AJ18:AJ21)</f>
        <v>0</v>
      </c>
      <c r="L40" s="167">
        <f>AVERAGE(AK18:AK21)</f>
        <v>2.0774495917514981</v>
      </c>
      <c r="M40" s="174">
        <f>AVERAGE(AC18,AC21)</f>
        <v>1.7778703423205149</v>
      </c>
      <c r="N40" s="171">
        <f>AVERAGE(AI18:AI21)</f>
        <v>35.397388107065098</v>
      </c>
      <c r="O40" s="174">
        <f>AVERAGE(AL18:AL21)</f>
        <v>992.17582066573607</v>
      </c>
      <c r="P40" s="174">
        <f>AVERAGE(AP18:AP21)</f>
        <v>97.097334502455766</v>
      </c>
      <c r="Q40" s="200">
        <f>AVERAGE(AQ18:AQ21)</f>
        <v>1.5678824286298747</v>
      </c>
      <c r="R40" s="177">
        <f>AVERAGE(AX18:AX21)</f>
        <v>906.32557477450848</v>
      </c>
    </row>
    <row r="41" spans="2:57" x14ac:dyDescent="0.25">
      <c r="F41" s="148">
        <v>4</v>
      </c>
      <c r="G41" s="161">
        <f t="shared" ref="G41:J41" si="33">AVERAGE(AE22:AE25)</f>
        <v>66.777611764278419</v>
      </c>
      <c r="H41" s="164">
        <f t="shared" si="33"/>
        <v>-3.6119766212986244</v>
      </c>
      <c r="I41" s="164">
        <f t="shared" si="33"/>
        <v>1.2197102580087484</v>
      </c>
      <c r="J41" s="164">
        <f t="shared" si="33"/>
        <v>0.51599666018551771</v>
      </c>
      <c r="K41" s="164">
        <f>AVERAGE(AJ22:AJ25)</f>
        <v>0</v>
      </c>
      <c r="L41" s="167">
        <f>AVERAGE(AK22:AK25)</f>
        <v>1.794707247294673</v>
      </c>
      <c r="M41" s="174">
        <f>AVERAGE(AC22:AC25)</f>
        <v>1.5956338988185426</v>
      </c>
      <c r="N41" s="171">
        <f>AVERAGE(AI22:AI25)</f>
        <v>33.30395069153127</v>
      </c>
      <c r="O41" s="174">
        <f>AVERAGE(AL22:AL25)</f>
        <v>172.66401628740749</v>
      </c>
      <c r="P41" s="174">
        <f>AVERAGE(AP22:AP25)</f>
        <v>98.686717111520537</v>
      </c>
      <c r="Q41" s="200">
        <f>AVERAGE(AQ22:AQ25)</f>
        <v>1.7002813892697306</v>
      </c>
      <c r="R41" s="177">
        <f>AVERAGE(AX22:AX25)</f>
        <v>151.38233012042943</v>
      </c>
    </row>
    <row r="42" spans="2:57" ht="15.75" thickBot="1" x14ac:dyDescent="0.3">
      <c r="F42" s="149">
        <v>5</v>
      </c>
      <c r="G42" s="162">
        <f t="shared" ref="G42:J42" si="34">AVERAGE(AE26:AE28)</f>
        <v>68.418265174132429</v>
      </c>
      <c r="H42" s="168">
        <f t="shared" si="34"/>
        <v>-3.9112580132103694</v>
      </c>
      <c r="I42" s="168">
        <f t="shared" si="34"/>
        <v>1.1751055002870623</v>
      </c>
      <c r="J42" s="168">
        <f t="shared" si="34"/>
        <v>0.5587511447443384</v>
      </c>
      <c r="K42" s="168">
        <f>AVERAGE(AJ26:AJ28)</f>
        <v>0</v>
      </c>
      <c r="L42" s="169">
        <f>AVERAGE(AK26:AK28)</f>
        <v>1.8516024098420487</v>
      </c>
      <c r="M42" s="175">
        <f>AVERAGE(AC26:AC28)</f>
        <v>0.70433202059982347</v>
      </c>
      <c r="N42" s="172">
        <f>AVERAGE(AI26:AI29)</f>
        <v>31.907533784204492</v>
      </c>
      <c r="O42" s="175">
        <f>AVERAGE(AL26:AL28)</f>
        <v>52.616852981123564</v>
      </c>
      <c r="P42" s="175">
        <f>AVERAGE(AP26:AP28)</f>
        <v>99.024652050060908</v>
      </c>
      <c r="Q42" s="201">
        <f>AVERAGE(AQ26:AQ29)</f>
        <v>1.6073698379435157</v>
      </c>
      <c r="R42" s="178">
        <f>AVERAGE(AX26:AX27)</f>
        <v>119.62382677138977</v>
      </c>
    </row>
  </sheetData>
  <mergeCells count="32">
    <mergeCell ref="Q36:Q37"/>
    <mergeCell ref="R36:R37"/>
    <mergeCell ref="F36:F37"/>
    <mergeCell ref="G36:L36"/>
    <mergeCell ref="M36:M37"/>
    <mergeCell ref="N36:N37"/>
    <mergeCell ref="O36:O37"/>
    <mergeCell ref="P36:P37"/>
    <mergeCell ref="B32:C32"/>
    <mergeCell ref="AQ3:AQ4"/>
    <mergeCell ref="AR3:AW3"/>
    <mergeCell ref="AX3:BC3"/>
    <mergeCell ref="BD3:BD4"/>
    <mergeCell ref="B24:B26"/>
    <mergeCell ref="B28:C28"/>
    <mergeCell ref="B29:C29"/>
    <mergeCell ref="B30:C30"/>
    <mergeCell ref="B31:C31"/>
    <mergeCell ref="BE3:BE4"/>
    <mergeCell ref="B21:B23"/>
    <mergeCell ref="AE3:AK3"/>
    <mergeCell ref="AL3:AL4"/>
    <mergeCell ref="AM3:AM4"/>
    <mergeCell ref="AN3:AN4"/>
    <mergeCell ref="AO3:AO4"/>
    <mergeCell ref="AP3:AP4"/>
    <mergeCell ref="G3:G4"/>
    <mergeCell ref="H3:H4"/>
    <mergeCell ref="I3:R3"/>
    <mergeCell ref="S3:AB3"/>
    <mergeCell ref="AC3:AC4"/>
    <mergeCell ref="AD3:AD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91B3E-D390-4545-AD55-9857290F3570}">
  <dimension ref="A1:W23"/>
  <sheetViews>
    <sheetView workbookViewId="0">
      <selection activeCell="D11" sqref="D11"/>
    </sheetView>
  </sheetViews>
  <sheetFormatPr defaultRowHeight="15" x14ac:dyDescent="0.25"/>
  <cols>
    <col min="1" max="1" width="20.7109375" bestFit="1" customWidth="1"/>
    <col min="3" max="3" width="11.28515625" bestFit="1" customWidth="1"/>
    <col min="4" max="4" width="13.28515625" bestFit="1" customWidth="1"/>
    <col min="5" max="5" width="13.42578125" bestFit="1" customWidth="1"/>
    <col min="6" max="6" width="11.5703125" bestFit="1" customWidth="1"/>
    <col min="7" max="7" width="10.85546875" bestFit="1" customWidth="1"/>
    <col min="9" max="9" width="10.85546875" bestFit="1" customWidth="1"/>
    <col min="10" max="10" width="10.28515625" bestFit="1" customWidth="1"/>
    <col min="11" max="11" width="9.7109375" bestFit="1" customWidth="1"/>
    <col min="12" max="12" width="9.5703125" bestFit="1" customWidth="1"/>
    <col min="15" max="15" width="13.28515625" bestFit="1" customWidth="1"/>
    <col min="16" max="16" width="13.42578125" bestFit="1" customWidth="1"/>
    <col min="17" max="17" width="11.28515625" bestFit="1" customWidth="1"/>
    <col min="18" max="18" width="10.85546875" bestFit="1" customWidth="1"/>
    <col min="20" max="20" width="11.28515625" bestFit="1" customWidth="1"/>
    <col min="21" max="21" width="10.28515625" bestFit="1" customWidth="1"/>
  </cols>
  <sheetData>
    <row r="1" spans="1:23" ht="15.75" thickBot="1" x14ac:dyDescent="0.3">
      <c r="C1" s="138" t="s">
        <v>65</v>
      </c>
      <c r="D1" s="135">
        <v>4.5999999999999996</v>
      </c>
      <c r="E1" s="135"/>
      <c r="F1" s="135">
        <v>3.1</v>
      </c>
      <c r="G1" s="135"/>
      <c r="H1" s="135"/>
      <c r="I1" s="135">
        <v>2.5</v>
      </c>
      <c r="J1" s="135"/>
      <c r="K1" s="135"/>
      <c r="L1" s="135"/>
      <c r="N1" s="245" t="s">
        <v>67</v>
      </c>
      <c r="O1" s="245"/>
      <c r="P1" s="245"/>
      <c r="Q1" s="245"/>
      <c r="R1" s="245"/>
      <c r="S1" s="245"/>
      <c r="T1" s="245"/>
      <c r="U1" s="245"/>
      <c r="V1" s="245"/>
      <c r="W1" s="245"/>
    </row>
    <row r="2" spans="1:23" ht="15.75" thickBot="1" x14ac:dyDescent="0.3">
      <c r="A2" s="139" t="s">
        <v>72</v>
      </c>
      <c r="C2" s="142" t="s">
        <v>66</v>
      </c>
      <c r="D2" s="136" t="s">
        <v>43</v>
      </c>
      <c r="E2" s="136" t="s">
        <v>44</v>
      </c>
      <c r="F2" s="136" t="s">
        <v>45</v>
      </c>
      <c r="G2" s="136" t="s">
        <v>46</v>
      </c>
      <c r="H2" s="136" t="s">
        <v>47</v>
      </c>
      <c r="I2" s="136" t="s">
        <v>48</v>
      </c>
      <c r="J2" s="136" t="s">
        <v>49</v>
      </c>
      <c r="K2" s="136" t="s">
        <v>50</v>
      </c>
      <c r="L2" s="137" t="s">
        <v>51</v>
      </c>
      <c r="N2" s="139" t="s">
        <v>66</v>
      </c>
      <c r="O2" s="150" t="s">
        <v>43</v>
      </c>
      <c r="P2" s="150" t="s">
        <v>44</v>
      </c>
      <c r="Q2" s="150" t="s">
        <v>45</v>
      </c>
      <c r="R2" s="150" t="s">
        <v>46</v>
      </c>
      <c r="S2" s="150" t="s">
        <v>47</v>
      </c>
      <c r="T2" s="150" t="s">
        <v>48</v>
      </c>
      <c r="U2" s="150" t="s">
        <v>49</v>
      </c>
      <c r="V2" s="150" t="s">
        <v>50</v>
      </c>
      <c r="W2" s="151" t="s">
        <v>51</v>
      </c>
    </row>
    <row r="3" spans="1:23" ht="15" customHeight="1" x14ac:dyDescent="0.25">
      <c r="A3" s="246" t="s">
        <v>92</v>
      </c>
      <c r="C3" s="140">
        <v>1</v>
      </c>
      <c r="D3" s="143">
        <v>7226</v>
      </c>
      <c r="E3" s="144"/>
      <c r="F3" s="144">
        <v>0</v>
      </c>
      <c r="G3" s="144"/>
      <c r="H3" s="144"/>
      <c r="I3" s="144">
        <v>63818</v>
      </c>
      <c r="J3" s="144"/>
      <c r="K3" s="144"/>
      <c r="L3" s="145"/>
      <c r="N3" s="105">
        <v>1</v>
      </c>
      <c r="O3" s="153">
        <f>D3*$C$14</f>
        <v>1.0801118866666054E-6</v>
      </c>
      <c r="P3" s="144"/>
      <c r="Q3" s="153">
        <f>F3*$C$16</f>
        <v>0</v>
      </c>
      <c r="R3" s="144"/>
      <c r="S3" s="144"/>
      <c r="T3" s="153">
        <f>I3*$C$19</f>
        <v>8.1193933771773659E-6</v>
      </c>
      <c r="U3" s="144"/>
      <c r="V3" s="144"/>
      <c r="W3" s="145"/>
    </row>
    <row r="4" spans="1:23" ht="14.25" customHeight="1" x14ac:dyDescent="0.25">
      <c r="A4" s="246"/>
      <c r="C4" s="140">
        <v>2</v>
      </c>
      <c r="D4" s="5">
        <v>7409</v>
      </c>
      <c r="E4" s="3"/>
      <c r="F4" s="3">
        <v>4</v>
      </c>
      <c r="G4" s="3"/>
      <c r="H4" s="3"/>
      <c r="I4" s="3">
        <v>64894</v>
      </c>
      <c r="J4" s="3"/>
      <c r="K4" s="3"/>
      <c r="L4" s="146"/>
      <c r="N4" s="140">
        <v>2</v>
      </c>
      <c r="O4" s="134">
        <f t="shared" ref="O4:O9" si="0">D4*$C$14</f>
        <v>1.1074659518838747E-6</v>
      </c>
      <c r="P4" s="3"/>
      <c r="Q4" s="134">
        <f t="shared" ref="Q4:Q9" si="1">F4*$C$16</f>
        <v>5.9180201317611974E-10</v>
      </c>
      <c r="R4" s="3"/>
      <c r="S4" s="3"/>
      <c r="T4" s="134">
        <f t="shared" ref="T4:T9" si="2">I4*$C$19</f>
        <v>8.256289978039863E-6</v>
      </c>
      <c r="U4" s="3"/>
      <c r="V4" s="3"/>
      <c r="W4" s="146"/>
    </row>
    <row r="5" spans="1:23" ht="15.75" thickBot="1" x14ac:dyDescent="0.3">
      <c r="A5" s="247"/>
      <c r="C5" s="140">
        <v>3</v>
      </c>
      <c r="D5" s="5">
        <v>7672</v>
      </c>
      <c r="E5" s="3"/>
      <c r="F5" s="3">
        <v>4</v>
      </c>
      <c r="G5" s="3"/>
      <c r="H5" s="3"/>
      <c r="I5" s="3">
        <v>66116</v>
      </c>
      <c r="J5" s="3"/>
      <c r="K5" s="3"/>
      <c r="L5" s="146"/>
      <c r="N5" s="140">
        <v>3</v>
      </c>
      <c r="O5" s="134">
        <f t="shared" si="0"/>
        <v>1.146778078398311E-6</v>
      </c>
      <c r="P5" s="3"/>
      <c r="Q5" s="134">
        <f t="shared" si="1"/>
        <v>5.9180201317611974E-10</v>
      </c>
      <c r="R5" s="3"/>
      <c r="S5" s="3"/>
      <c r="T5" s="134">
        <f t="shared" si="2"/>
        <v>8.4117617682387217E-6</v>
      </c>
      <c r="U5" s="3"/>
      <c r="V5" s="3"/>
      <c r="W5" s="146"/>
    </row>
    <row r="6" spans="1:23" x14ac:dyDescent="0.25">
      <c r="C6" s="140">
        <v>4</v>
      </c>
      <c r="D6" s="5">
        <v>7697</v>
      </c>
      <c r="E6" s="3"/>
      <c r="F6" s="3">
        <v>4</v>
      </c>
      <c r="G6" s="3"/>
      <c r="H6" s="3"/>
      <c r="I6" s="3">
        <v>65857</v>
      </c>
      <c r="J6" s="3"/>
      <c r="K6" s="3"/>
      <c r="L6" s="146"/>
      <c r="N6" s="140">
        <v>4</v>
      </c>
      <c r="O6" s="134">
        <f t="shared" si="0"/>
        <v>1.1505149725536757E-6</v>
      </c>
      <c r="P6" s="3"/>
      <c r="Q6" s="134">
        <f t="shared" si="1"/>
        <v>5.9180201317611974E-10</v>
      </c>
      <c r="R6" s="3"/>
      <c r="S6" s="3"/>
      <c r="T6" s="134">
        <f t="shared" si="2"/>
        <v>8.3788098912653141E-6</v>
      </c>
      <c r="U6" s="3"/>
      <c r="V6" s="3"/>
      <c r="W6" s="146"/>
    </row>
    <row r="7" spans="1:23" x14ac:dyDescent="0.25">
      <c r="A7" t="s">
        <v>93</v>
      </c>
      <c r="C7" s="140">
        <v>5</v>
      </c>
      <c r="D7" s="5">
        <v>7624</v>
      </c>
      <c r="E7" s="3"/>
      <c r="F7" s="3">
        <v>4</v>
      </c>
      <c r="G7" s="3"/>
      <c r="H7" s="3"/>
      <c r="I7" s="3">
        <v>65353</v>
      </c>
      <c r="J7" s="3"/>
      <c r="K7" s="3"/>
      <c r="L7" s="146"/>
      <c r="N7" s="140">
        <v>5</v>
      </c>
      <c r="O7" s="134">
        <f t="shared" si="0"/>
        <v>1.1396032416200108E-6</v>
      </c>
      <c r="P7" s="3"/>
      <c r="Q7" s="134">
        <f t="shared" si="1"/>
        <v>5.9180201317611974E-10</v>
      </c>
      <c r="R7" s="3"/>
      <c r="S7" s="3"/>
      <c r="T7" s="134">
        <f t="shared" si="2"/>
        <v>8.314687319857601E-6</v>
      </c>
      <c r="U7" s="3"/>
      <c r="V7" s="3"/>
      <c r="W7" s="146"/>
    </row>
    <row r="8" spans="1:23" x14ac:dyDescent="0.25">
      <c r="A8" t="s">
        <v>94</v>
      </c>
      <c r="C8" s="140">
        <v>6</v>
      </c>
      <c r="D8" s="5">
        <v>7670</v>
      </c>
      <c r="E8" s="3"/>
      <c r="F8" s="3">
        <v>4</v>
      </c>
      <c r="G8" s="3"/>
      <c r="H8" s="3"/>
      <c r="I8" s="3">
        <v>67273</v>
      </c>
      <c r="J8" s="3"/>
      <c r="K8" s="3"/>
      <c r="L8" s="146"/>
      <c r="N8" s="140">
        <v>6</v>
      </c>
      <c r="O8" s="134">
        <f t="shared" si="0"/>
        <v>1.1464791268658818E-6</v>
      </c>
      <c r="P8" s="3"/>
      <c r="Q8" s="134">
        <f t="shared" si="1"/>
        <v>5.9180201317611974E-10</v>
      </c>
      <c r="R8" s="3"/>
      <c r="S8" s="3"/>
      <c r="T8" s="134">
        <f t="shared" si="2"/>
        <v>8.558963782363172E-6</v>
      </c>
      <c r="U8" s="3"/>
      <c r="V8" s="3"/>
      <c r="W8" s="146"/>
    </row>
    <row r="9" spans="1:23" ht="15.75" thickBot="1" x14ac:dyDescent="0.3">
      <c r="C9" s="141">
        <v>7</v>
      </c>
      <c r="D9" s="6">
        <v>7518</v>
      </c>
      <c r="E9" s="7"/>
      <c r="F9" s="7">
        <v>4</v>
      </c>
      <c r="G9" s="7"/>
      <c r="H9" s="7"/>
      <c r="I9" s="7">
        <v>65348</v>
      </c>
      <c r="J9" s="7"/>
      <c r="K9" s="7"/>
      <c r="L9" s="147"/>
      <c r="N9" s="141">
        <v>7</v>
      </c>
      <c r="O9" s="154">
        <f t="shared" si="0"/>
        <v>1.1237588104012647E-6</v>
      </c>
      <c r="P9" s="7"/>
      <c r="Q9" s="154">
        <f t="shared" si="1"/>
        <v>5.9180201317611974E-10</v>
      </c>
      <c r="R9" s="7"/>
      <c r="S9" s="7"/>
      <c r="T9" s="154">
        <f t="shared" si="2"/>
        <v>8.3140511832364927E-6</v>
      </c>
      <c r="U9" s="7"/>
      <c r="V9" s="7"/>
      <c r="W9" s="147"/>
    </row>
    <row r="10" spans="1:23" ht="15.75" thickBot="1" x14ac:dyDescent="0.3">
      <c r="C10" s="192" t="s">
        <v>70</v>
      </c>
      <c r="D10" s="190">
        <f>AVERAGE(D3:D9)</f>
        <v>7545.1428571428569</v>
      </c>
      <c r="E10" s="189"/>
      <c r="F10" s="190">
        <f>AVERAGE(F3:F9)</f>
        <v>3.4285714285714284</v>
      </c>
      <c r="G10" s="189"/>
      <c r="H10" s="189"/>
      <c r="I10" s="190">
        <f>AVERAGE(I3:I9)</f>
        <v>65522.714285714283</v>
      </c>
      <c r="J10" s="189"/>
      <c r="K10" s="189"/>
      <c r="L10" s="191"/>
      <c r="N10" s="192" t="s">
        <v>70</v>
      </c>
      <c r="O10" s="193">
        <f>AVERAGE(O3:O9)</f>
        <v>1.1278160097699464E-6</v>
      </c>
      <c r="P10" s="189"/>
      <c r="Q10" s="193">
        <f>AVERAGE(Q3:Q9)</f>
        <v>5.0725886843667403E-10</v>
      </c>
      <c r="R10" s="189"/>
      <c r="S10" s="189"/>
      <c r="T10" s="193">
        <f>AVERAGE(T3:T9)</f>
        <v>8.3362796143112169E-6</v>
      </c>
      <c r="U10" s="189"/>
      <c r="V10" s="189"/>
      <c r="W10" s="191"/>
    </row>
    <row r="11" spans="1:23" x14ac:dyDescent="0.25">
      <c r="D11" s="3" t="s">
        <v>100</v>
      </c>
    </row>
    <row r="12" spans="1:23" ht="15.75" thickBot="1" x14ac:dyDescent="0.3">
      <c r="D12" s="1">
        <f>AVEDEV(D3:D9)</f>
        <v>137.83673469387759</v>
      </c>
    </row>
    <row r="13" spans="1:23" ht="15.75" thickBot="1" x14ac:dyDescent="0.3">
      <c r="A13" s="8" t="s">
        <v>4</v>
      </c>
      <c r="B13" s="16" t="s">
        <v>14</v>
      </c>
      <c r="C13" s="9" t="s">
        <v>5</v>
      </c>
    </row>
    <row r="14" spans="1:23" x14ac:dyDescent="0.25">
      <c r="A14" s="4" t="s">
        <v>18</v>
      </c>
      <c r="B14" s="3" t="s">
        <v>15</v>
      </c>
      <c r="C14" s="29">
        <v>1.4947576621458694E-10</v>
      </c>
    </row>
    <row r="15" spans="1:23" x14ac:dyDescent="0.25">
      <c r="A15" s="4" t="s">
        <v>19</v>
      </c>
      <c r="B15" s="3" t="s">
        <v>15</v>
      </c>
      <c r="C15" s="29">
        <f>(C14)*(C17/C16)</f>
        <v>1.5718070261740071E-10</v>
      </c>
    </row>
    <row r="16" spans="1:23" x14ac:dyDescent="0.25">
      <c r="A16" s="4" t="s">
        <v>6</v>
      </c>
      <c r="B16" s="3" t="s">
        <v>15</v>
      </c>
      <c r="C16" s="29">
        <f>(C14)*(0.97/0.98)</f>
        <v>1.4795050329402993E-10</v>
      </c>
    </row>
    <row r="17" spans="1:3" x14ac:dyDescent="0.25">
      <c r="A17" s="5" t="s">
        <v>7</v>
      </c>
      <c r="B17" s="3" t="s">
        <v>15</v>
      </c>
      <c r="C17" s="29">
        <f>(C14)*(1.02/0.98)</f>
        <v>1.5557681789681499E-10</v>
      </c>
    </row>
    <row r="18" spans="1:3" x14ac:dyDescent="0.25">
      <c r="A18" s="5" t="s">
        <v>10</v>
      </c>
      <c r="B18" s="3" t="s">
        <v>15</v>
      </c>
      <c r="C18" s="29">
        <f>C16</f>
        <v>1.4795050329402993E-10</v>
      </c>
    </row>
    <row r="19" spans="1:3" x14ac:dyDescent="0.25">
      <c r="A19" s="5" t="s">
        <v>8</v>
      </c>
      <c r="B19" s="3" t="s">
        <v>16</v>
      </c>
      <c r="C19" s="29">
        <f>(38.3/33.5)*C22</f>
        <v>1.2722732422165167E-10</v>
      </c>
    </row>
    <row r="20" spans="1:3" x14ac:dyDescent="0.25">
      <c r="A20" s="5" t="s">
        <v>9</v>
      </c>
      <c r="B20" s="3" t="s">
        <v>16</v>
      </c>
      <c r="C20" s="29">
        <f>(38.3/39.2)*C22</f>
        <v>1.0872743268942171E-10</v>
      </c>
    </row>
    <row r="21" spans="1:3" x14ac:dyDescent="0.25">
      <c r="A21" s="5" t="s">
        <v>12</v>
      </c>
      <c r="B21" s="3" t="s">
        <v>16</v>
      </c>
      <c r="C21" s="29">
        <v>1.2679079497666798E-10</v>
      </c>
    </row>
    <row r="22" spans="1:3" x14ac:dyDescent="0.25">
      <c r="A22" s="5" t="s">
        <v>13</v>
      </c>
      <c r="B22" s="3" t="s">
        <v>16</v>
      </c>
      <c r="C22" s="29">
        <v>1.1128238541580499E-10</v>
      </c>
    </row>
    <row r="23" spans="1:3" ht="15.75" thickBot="1" x14ac:dyDescent="0.3">
      <c r="A23" s="6" t="s">
        <v>11</v>
      </c>
      <c r="B23" s="7" t="s">
        <v>17</v>
      </c>
      <c r="C23" s="30">
        <v>9.8056356935757502E-11</v>
      </c>
    </row>
  </sheetData>
  <mergeCells count="2">
    <mergeCell ref="N1:W1"/>
    <mergeCell ref="A3:A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4BBFA-578B-43B8-AEC1-CEE3BF78E5EC}">
  <dimension ref="B2:BF64"/>
  <sheetViews>
    <sheetView topLeftCell="C1" zoomScale="80" zoomScaleNormal="80" workbookViewId="0">
      <selection activeCell="AD8" sqref="AD8"/>
    </sheetView>
  </sheetViews>
  <sheetFormatPr defaultRowHeight="15" x14ac:dyDescent="0.25"/>
  <cols>
    <col min="2" max="2" width="18.5703125" bestFit="1" customWidth="1"/>
    <col min="3" max="3" width="12.7109375" customWidth="1"/>
    <col min="4" max="4" width="13.5703125" customWidth="1"/>
    <col min="7" max="7" width="10.42578125" style="3" customWidth="1"/>
    <col min="8" max="8" width="12.5703125" style="3" customWidth="1"/>
    <col min="9" max="9" width="13.28515625" style="2" bestFit="1" customWidth="1"/>
    <col min="10" max="10" width="13.42578125" style="2" bestFit="1" customWidth="1"/>
    <col min="11" max="11" width="10.7109375" style="2" bestFit="1" customWidth="1"/>
    <col min="12" max="12" width="10.85546875" style="2" bestFit="1" customWidth="1"/>
    <col min="13" max="13" width="13.7109375" style="2" customWidth="1"/>
    <col min="14" max="14" width="11" style="2" bestFit="1" customWidth="1"/>
    <col min="15" max="15" width="11" style="2" customWidth="1"/>
    <col min="16" max="16" width="10.28515625" style="2" bestFit="1" customWidth="1"/>
    <col min="17" max="17" width="12.28515625" style="2" customWidth="1"/>
    <col min="18" max="18" width="16.5703125" style="2" customWidth="1"/>
    <col min="19" max="19" width="12.28515625" customWidth="1"/>
    <col min="20" max="23" width="11.5703125" bestFit="1" customWidth="1"/>
    <col min="24" max="25" width="11.85546875" customWidth="1"/>
    <col min="26" max="28" width="11.5703125" bestFit="1" customWidth="1"/>
    <col min="29" max="29" width="14.28515625" customWidth="1"/>
    <col min="30" max="30" width="13.7109375" customWidth="1"/>
    <col min="31" max="31" width="9.5703125" style="3" bestFit="1" customWidth="1"/>
    <col min="32" max="32" width="9.28515625" style="3" bestFit="1" customWidth="1"/>
    <col min="33" max="34" width="9.5703125" style="3" bestFit="1" customWidth="1"/>
    <col min="35" max="35" width="9.5703125" style="3" customWidth="1"/>
    <col min="36" max="36" width="9.5703125" style="3" bestFit="1" customWidth="1"/>
    <col min="37" max="37" width="9.140625" style="3"/>
    <col min="38" max="39" width="10.5703125" style="3" bestFit="1" customWidth="1"/>
    <col min="40" max="40" width="9.42578125" style="3" bestFit="1" customWidth="1"/>
    <col min="41" max="41" width="8.42578125" style="3" bestFit="1" customWidth="1"/>
    <col min="42" max="42" width="11.7109375" style="3" bestFit="1" customWidth="1"/>
    <col min="43" max="43" width="9.5703125" style="3" bestFit="1" customWidth="1"/>
    <col min="44" max="44" width="15.5703125" bestFit="1" customWidth="1"/>
    <col min="57" max="57" width="17.85546875" bestFit="1" customWidth="1"/>
    <col min="58" max="58" width="18.42578125" bestFit="1" customWidth="1"/>
  </cols>
  <sheetData>
    <row r="2" spans="2:58" ht="15.75" thickBot="1" x14ac:dyDescent="0.3">
      <c r="I2" s="2">
        <v>4.7</v>
      </c>
      <c r="J2" s="2">
        <v>4.5</v>
      </c>
      <c r="K2" s="2">
        <v>3.1</v>
      </c>
      <c r="L2" s="2">
        <v>2.9</v>
      </c>
      <c r="M2" s="2">
        <v>2.7</v>
      </c>
      <c r="N2" s="2">
        <v>2.7</v>
      </c>
      <c r="P2" s="2">
        <v>2.2000000000000002</v>
      </c>
      <c r="Q2" s="2">
        <v>6.6</v>
      </c>
      <c r="R2" s="2">
        <v>1.4</v>
      </c>
    </row>
    <row r="3" spans="2:58" ht="15.75" thickBot="1" x14ac:dyDescent="0.3">
      <c r="B3" s="10" t="s">
        <v>0</v>
      </c>
      <c r="C3" s="48">
        <v>44844</v>
      </c>
      <c r="G3" s="253" t="s">
        <v>31</v>
      </c>
      <c r="H3" s="253" t="s">
        <v>34</v>
      </c>
      <c r="I3" s="263" t="s">
        <v>32</v>
      </c>
      <c r="J3" s="263"/>
      <c r="K3" s="263"/>
      <c r="L3" s="263"/>
      <c r="M3" s="263"/>
      <c r="N3" s="263"/>
      <c r="O3" s="263"/>
      <c r="P3" s="263"/>
      <c r="Q3" s="263"/>
      <c r="R3" s="264"/>
      <c r="S3" s="243" t="s">
        <v>61</v>
      </c>
      <c r="T3" s="243"/>
      <c r="U3" s="243"/>
      <c r="V3" s="243"/>
      <c r="W3" s="243"/>
      <c r="X3" s="243"/>
      <c r="Y3" s="243"/>
      <c r="Z3" s="243"/>
      <c r="AA3" s="243"/>
      <c r="AB3" s="244"/>
      <c r="AC3" s="258" t="s">
        <v>35</v>
      </c>
      <c r="AD3" s="258" t="s">
        <v>36</v>
      </c>
      <c r="AE3" s="255" t="s">
        <v>84</v>
      </c>
      <c r="AF3" s="256"/>
      <c r="AG3" s="256"/>
      <c r="AH3" s="256"/>
      <c r="AI3" s="256"/>
      <c r="AJ3" s="256"/>
      <c r="AK3" s="256"/>
      <c r="AL3" s="253" t="s">
        <v>85</v>
      </c>
      <c r="AM3" s="253" t="s">
        <v>88</v>
      </c>
      <c r="AN3" s="253" t="s">
        <v>89</v>
      </c>
      <c r="AO3" s="253" t="s">
        <v>90</v>
      </c>
      <c r="AP3" s="253" t="s">
        <v>99</v>
      </c>
      <c r="AQ3" s="258" t="s">
        <v>38</v>
      </c>
      <c r="AR3" s="253" t="s">
        <v>53</v>
      </c>
      <c r="AS3" s="255" t="s">
        <v>95</v>
      </c>
      <c r="AT3" s="256"/>
      <c r="AU3" s="256"/>
      <c r="AV3" s="256"/>
      <c r="AW3" s="256"/>
      <c r="AX3" s="257"/>
      <c r="AY3" s="255" t="s">
        <v>59</v>
      </c>
      <c r="AZ3" s="256"/>
      <c r="BA3" s="256"/>
      <c r="BB3" s="256"/>
      <c r="BC3" s="256"/>
      <c r="BD3" s="257"/>
      <c r="BE3" s="253" t="s">
        <v>62</v>
      </c>
      <c r="BF3" s="248" t="s">
        <v>63</v>
      </c>
    </row>
    <row r="4" spans="2:58" ht="15.75" thickBot="1" x14ac:dyDescent="0.3">
      <c r="B4" s="11" t="s">
        <v>1</v>
      </c>
      <c r="C4" s="49" t="s">
        <v>81</v>
      </c>
      <c r="G4" s="254"/>
      <c r="H4" s="254"/>
      <c r="I4" s="19" t="s">
        <v>43</v>
      </c>
      <c r="J4" s="20" t="s">
        <v>44</v>
      </c>
      <c r="K4" s="20" t="s">
        <v>45</v>
      </c>
      <c r="L4" s="20" t="s">
        <v>46</v>
      </c>
      <c r="M4" s="20" t="s">
        <v>47</v>
      </c>
      <c r="N4" s="20" t="s">
        <v>48</v>
      </c>
      <c r="O4" s="20" t="s">
        <v>83</v>
      </c>
      <c r="P4" s="20" t="s">
        <v>49</v>
      </c>
      <c r="Q4" s="20" t="s">
        <v>50</v>
      </c>
      <c r="R4" s="31" t="s">
        <v>51</v>
      </c>
      <c r="S4" s="19" t="s">
        <v>18</v>
      </c>
      <c r="T4" s="20" t="s">
        <v>19</v>
      </c>
      <c r="U4" s="20" t="s">
        <v>6</v>
      </c>
      <c r="V4" s="20" t="s">
        <v>7</v>
      </c>
      <c r="W4" s="20" t="s">
        <v>10</v>
      </c>
      <c r="X4" s="20" t="s">
        <v>8</v>
      </c>
      <c r="Y4" s="20" t="s">
        <v>79</v>
      </c>
      <c r="Z4" s="20" t="s">
        <v>9</v>
      </c>
      <c r="AA4" s="20" t="s">
        <v>12</v>
      </c>
      <c r="AB4" s="31" t="s">
        <v>11</v>
      </c>
      <c r="AC4" s="267"/>
      <c r="AD4" s="259"/>
      <c r="AE4" s="19" t="s">
        <v>40</v>
      </c>
      <c r="AF4" s="20" t="s">
        <v>41</v>
      </c>
      <c r="AG4" s="20" t="s">
        <v>42</v>
      </c>
      <c r="AH4" s="20" t="s">
        <v>10</v>
      </c>
      <c r="AI4" s="20" t="s">
        <v>79</v>
      </c>
      <c r="AJ4" s="20" t="s">
        <v>37</v>
      </c>
      <c r="AK4" s="20" t="s">
        <v>11</v>
      </c>
      <c r="AL4" s="254"/>
      <c r="AM4" s="254"/>
      <c r="AN4" s="254"/>
      <c r="AO4" s="254"/>
      <c r="AP4" s="254"/>
      <c r="AQ4" s="259"/>
      <c r="AR4" s="254"/>
      <c r="AS4" s="19" t="s">
        <v>40</v>
      </c>
      <c r="AT4" s="20" t="s">
        <v>41</v>
      </c>
      <c r="AU4" s="20" t="s">
        <v>42</v>
      </c>
      <c r="AV4" s="20" t="s">
        <v>10</v>
      </c>
      <c r="AW4" s="20" t="s">
        <v>37</v>
      </c>
      <c r="AX4" s="31" t="s">
        <v>11</v>
      </c>
      <c r="AY4" s="19" t="s">
        <v>40</v>
      </c>
      <c r="AZ4" s="20" t="s">
        <v>41</v>
      </c>
      <c r="BA4" s="20" t="s">
        <v>42</v>
      </c>
      <c r="BB4" s="20" t="s">
        <v>10</v>
      </c>
      <c r="BC4" s="20" t="s">
        <v>37</v>
      </c>
      <c r="BD4" s="31" t="s">
        <v>11</v>
      </c>
      <c r="BE4" s="254"/>
      <c r="BF4" s="248"/>
    </row>
    <row r="5" spans="2:58" x14ac:dyDescent="0.25">
      <c r="B5" s="11" t="s">
        <v>2</v>
      </c>
      <c r="C5" s="102">
        <v>0.20039999999999999</v>
      </c>
      <c r="G5" s="63" t="s">
        <v>33</v>
      </c>
      <c r="H5" s="63"/>
      <c r="I5" s="65">
        <v>25680</v>
      </c>
      <c r="J5" s="85"/>
      <c r="K5" s="88"/>
      <c r="L5" s="65"/>
      <c r="M5" s="88"/>
      <c r="N5" s="65">
        <v>44353</v>
      </c>
      <c r="O5" s="65"/>
      <c r="P5" s="88"/>
      <c r="Q5" s="88"/>
      <c r="R5" s="66"/>
      <c r="S5" s="67">
        <f>I5*$D$9</f>
        <v>3.8385376763905928E-6</v>
      </c>
      <c r="T5" s="68">
        <f>J5*$D$10</f>
        <v>0</v>
      </c>
      <c r="U5" s="68">
        <f>K5*$D$11</f>
        <v>0</v>
      </c>
      <c r="V5" s="68">
        <f>L5*$D$12</f>
        <v>0</v>
      </c>
      <c r="W5" s="68">
        <f>M5*$D$13</f>
        <v>0</v>
      </c>
      <c r="X5" s="68">
        <f>N5*$D$14</f>
        <v>5.6429135112029163E-6</v>
      </c>
      <c r="Y5" s="68"/>
      <c r="Z5" s="68">
        <f>P5*$D$15</f>
        <v>0</v>
      </c>
      <c r="AA5" s="68">
        <f t="shared" ref="AA5:AA17" si="0">Q5*$D$16</f>
        <v>0</v>
      </c>
      <c r="AB5" s="69">
        <f t="shared" ref="AB5:AB17" si="1">R5*$D$19</f>
        <v>0</v>
      </c>
      <c r="AC5" s="70"/>
      <c r="AD5" s="71"/>
      <c r="AE5" s="72"/>
      <c r="AF5" s="73"/>
      <c r="AG5" s="73"/>
      <c r="AH5" s="73"/>
      <c r="AI5" s="73"/>
      <c r="AJ5" s="73"/>
      <c r="AK5" s="202"/>
      <c r="AL5" s="63"/>
      <c r="AM5" s="63"/>
      <c r="AN5" s="63"/>
      <c r="AO5" s="63"/>
      <c r="AP5" s="63"/>
      <c r="AQ5" s="63"/>
      <c r="AR5" s="123"/>
      <c r="AS5" s="52"/>
      <c r="AT5" s="122"/>
      <c r="AU5" s="122"/>
      <c r="AV5" s="122"/>
      <c r="AW5" s="122"/>
      <c r="AX5" s="123"/>
      <c r="AY5" s="124"/>
      <c r="AZ5" s="122"/>
      <c r="BA5" s="122"/>
      <c r="BB5" s="122"/>
      <c r="BC5" s="122"/>
      <c r="BD5" s="123"/>
      <c r="BE5" s="3"/>
    </row>
    <row r="6" spans="2:58" ht="15.75" thickBot="1" x14ac:dyDescent="0.3">
      <c r="B6" s="12" t="s">
        <v>3</v>
      </c>
      <c r="C6" s="47">
        <v>1</v>
      </c>
      <c r="G6" s="53" t="s">
        <v>33</v>
      </c>
      <c r="H6" s="53"/>
      <c r="I6" s="55">
        <v>24811</v>
      </c>
      <c r="J6" s="86"/>
      <c r="K6" s="89"/>
      <c r="L6" s="55"/>
      <c r="M6" s="89"/>
      <c r="N6" s="55">
        <v>44361</v>
      </c>
      <c r="O6" s="55"/>
      <c r="P6" s="89"/>
      <c r="Q6" s="89"/>
      <c r="R6" s="56"/>
      <c r="S6" s="57">
        <f t="shared" ref="S6:S17" si="2">I6*$D$9</f>
        <v>3.7086432355501167E-6</v>
      </c>
      <c r="T6" s="58">
        <f t="shared" ref="T6:W17" si="3">J6*$D$10</f>
        <v>0</v>
      </c>
      <c r="U6" s="58">
        <f t="shared" ref="U6:U7" si="4">K6*$D$11</f>
        <v>0</v>
      </c>
      <c r="V6" s="58">
        <f t="shared" ref="V6:V7" si="5">L6*$D$12</f>
        <v>0</v>
      </c>
      <c r="W6" s="58">
        <f t="shared" ref="W6:W7" si="6">M6*$D$13</f>
        <v>0</v>
      </c>
      <c r="X6" s="58">
        <f t="shared" ref="X6:X17" si="7">N6*$D$14</f>
        <v>5.6439313297966894E-6</v>
      </c>
      <c r="Y6" s="58"/>
      <c r="Z6" s="58">
        <f t="shared" ref="Z6:Z17" si="8">P6*$D$15</f>
        <v>0</v>
      </c>
      <c r="AA6" s="58">
        <f t="shared" si="0"/>
        <v>0</v>
      </c>
      <c r="AB6" s="59">
        <f t="shared" si="1"/>
        <v>0</v>
      </c>
      <c r="AC6" s="51"/>
      <c r="AD6" s="60"/>
      <c r="AE6" s="61"/>
      <c r="AF6" s="62"/>
      <c r="AG6" s="62"/>
      <c r="AH6" s="62"/>
      <c r="AI6" s="62"/>
      <c r="AJ6" s="62"/>
      <c r="AK6" s="203"/>
      <c r="AL6" s="53"/>
      <c r="AM6" s="53"/>
      <c r="AN6" s="53"/>
      <c r="AO6" s="53"/>
      <c r="AP6" s="53"/>
      <c r="AQ6" s="53"/>
      <c r="AR6" s="129"/>
      <c r="AS6" s="83"/>
      <c r="AT6" s="128"/>
      <c r="AU6" s="128"/>
      <c r="AV6" s="128"/>
      <c r="AW6" s="128"/>
      <c r="AX6" s="129"/>
      <c r="AY6" s="130"/>
      <c r="AZ6" s="128"/>
      <c r="BA6" s="128"/>
      <c r="BB6" s="128"/>
      <c r="BC6" s="128"/>
      <c r="BD6" s="129"/>
      <c r="BE6" s="3"/>
    </row>
    <row r="7" spans="2:58" ht="15.75" thickBot="1" x14ac:dyDescent="0.3">
      <c r="B7" s="197" t="s">
        <v>82</v>
      </c>
      <c r="C7" s="3">
        <v>550</v>
      </c>
      <c r="G7" s="74" t="s">
        <v>33</v>
      </c>
      <c r="H7" s="74"/>
      <c r="I7" s="76">
        <v>25927</v>
      </c>
      <c r="J7" s="87"/>
      <c r="K7" s="90"/>
      <c r="L7" s="76"/>
      <c r="M7" s="90"/>
      <c r="N7" s="76">
        <v>46800</v>
      </c>
      <c r="O7" s="76"/>
      <c r="P7" s="90"/>
      <c r="Q7" s="90"/>
      <c r="R7" s="77"/>
      <c r="S7" s="78">
        <f t="shared" si="2"/>
        <v>3.8754581906455955E-6</v>
      </c>
      <c r="T7" s="79">
        <f t="shared" si="3"/>
        <v>0</v>
      </c>
      <c r="U7" s="79">
        <f t="shared" si="4"/>
        <v>0</v>
      </c>
      <c r="V7" s="79">
        <f t="shared" si="5"/>
        <v>0</v>
      </c>
      <c r="W7" s="79">
        <f t="shared" si="6"/>
        <v>0</v>
      </c>
      <c r="X7" s="79">
        <f t="shared" si="7"/>
        <v>5.9542387735732978E-6</v>
      </c>
      <c r="Y7" s="79"/>
      <c r="Z7" s="79">
        <f t="shared" si="8"/>
        <v>0</v>
      </c>
      <c r="AA7" s="79">
        <f t="shared" si="0"/>
        <v>0</v>
      </c>
      <c r="AB7" s="80">
        <f t="shared" si="1"/>
        <v>0</v>
      </c>
      <c r="AC7" s="81"/>
      <c r="AD7" s="82"/>
      <c r="AE7" s="83"/>
      <c r="AF7" s="84"/>
      <c r="AG7" s="84"/>
      <c r="AH7" s="84"/>
      <c r="AI7" s="84"/>
      <c r="AJ7" s="84"/>
      <c r="AK7" s="204"/>
      <c r="AL7" s="74"/>
      <c r="AM7" s="74"/>
      <c r="AN7" s="74"/>
      <c r="AO7" s="74"/>
      <c r="AP7" s="74"/>
      <c r="AQ7" s="74"/>
      <c r="AR7" s="129"/>
      <c r="AS7" s="83"/>
      <c r="AT7" s="128"/>
      <c r="AU7" s="128"/>
      <c r="AV7" s="128"/>
      <c r="AW7" s="128"/>
      <c r="AX7" s="129"/>
      <c r="AY7" s="130"/>
      <c r="AZ7" s="128"/>
      <c r="BA7" s="128"/>
      <c r="BB7" s="128"/>
      <c r="BC7" s="128"/>
      <c r="BD7" s="129"/>
      <c r="BE7" s="3"/>
    </row>
    <row r="8" spans="2:58" ht="15.75" thickBot="1" x14ac:dyDescent="0.3">
      <c r="B8" s="8" t="s">
        <v>4</v>
      </c>
      <c r="C8" s="16" t="s">
        <v>14</v>
      </c>
      <c r="D8" s="9" t="s">
        <v>5</v>
      </c>
      <c r="G8" s="205">
        <v>1</v>
      </c>
      <c r="H8" s="205">
        <v>1</v>
      </c>
      <c r="I8" s="42">
        <v>18098</v>
      </c>
      <c r="J8" s="42">
        <v>704</v>
      </c>
      <c r="K8" s="42">
        <v>21</v>
      </c>
      <c r="L8" s="42">
        <v>362</v>
      </c>
      <c r="M8" s="42">
        <v>196</v>
      </c>
      <c r="N8" s="42">
        <v>63</v>
      </c>
      <c r="O8" s="42"/>
      <c r="P8" s="42">
        <v>473</v>
      </c>
      <c r="Q8" s="42"/>
      <c r="R8" s="43">
        <v>264</v>
      </c>
      <c r="S8" s="209">
        <f t="shared" si="2"/>
        <v>2.7052124169515946E-6</v>
      </c>
      <c r="T8" s="210">
        <f t="shared" si="3"/>
        <v>1.1065521464265009E-7</v>
      </c>
      <c r="U8" s="210">
        <f>(K8-11)*$D$10</f>
        <v>1.5718070261740072E-9</v>
      </c>
      <c r="V8" s="210">
        <f t="shared" si="3"/>
        <v>5.6899414347499057E-8</v>
      </c>
      <c r="W8" s="210">
        <f t="shared" si="3"/>
        <v>3.080741771301054E-8</v>
      </c>
      <c r="X8" s="210">
        <f t="shared" si="7"/>
        <v>8.0153214259640555E-9</v>
      </c>
      <c r="Y8" s="210">
        <f>O8*$D$17</f>
        <v>0</v>
      </c>
      <c r="Z8" s="210">
        <f t="shared" si="8"/>
        <v>5.1428075662096468E-8</v>
      </c>
      <c r="AA8" s="210">
        <f t="shared" si="0"/>
        <v>0</v>
      </c>
      <c r="AB8" s="211">
        <f t="shared" si="1"/>
        <v>2.5886878231039982E-8</v>
      </c>
      <c r="AC8" s="212">
        <f>((Branco!$O$10-S8)/(Branco!$O$10))*100</f>
        <v>30.120854087030384</v>
      </c>
      <c r="AD8" s="213">
        <f>((Branco!$T$10-X8)/(Branco!$T$10))*100</f>
        <v>99.858435146604691</v>
      </c>
      <c r="AE8" s="214">
        <f>(T8/SUM(T8,U8,V8,Y8,W8,Z8,AB8))*100</f>
        <v>39.911881169685451</v>
      </c>
      <c r="AF8" s="215">
        <f>(U8/SUM(T8,U8,V8,Y8,W8,Z8,AB8))*100</f>
        <v>0.56693013025121397</v>
      </c>
      <c r="AG8" s="215">
        <f>(V8/SUM(T8,U8,V8,W8,Z8,AB8,Y8))*100</f>
        <v>20.522870715093941</v>
      </c>
      <c r="AH8" s="215">
        <f>(W8/SUM(T8,U8,V8,W8,Z8,AB8,Y8))*100</f>
        <v>11.111830552923792</v>
      </c>
      <c r="AI8" s="215">
        <f>(Y8/SUM(Z8,T8,U8,V8,W8,Y8,AB8))*100</f>
        <v>0</v>
      </c>
      <c r="AJ8" s="215">
        <f>(Z8/SUM(T8,U8,V8,W8,Z8,AB8,Y8))*100</f>
        <v>18.549430781367366</v>
      </c>
      <c r="AK8" s="216">
        <f>(AB8/SUM(T8,U8,V8,W8,Z8,AB8,Y8))*100</f>
        <v>9.337056650678246</v>
      </c>
      <c r="AL8" s="213">
        <f>(T8/(T8+U8*2/3+V8*2/3+W8*1/3+Z8*1/3))*100</f>
        <v>62.500170649986586</v>
      </c>
      <c r="AM8" s="213">
        <f>(V8/(T8*3/2+U8+V8+W8*1/2+Z8*1/2))*100</f>
        <v>21.425247893271919</v>
      </c>
      <c r="AN8" s="213">
        <f>(W8/(T8*3/2+U8+V8+W8*1/2+Z8*1/2))*100</f>
        <v>11.600410461550542</v>
      </c>
      <c r="AO8" s="213">
        <f t="shared" ref="AO8:AO28" si="9">(Z8/(T8*3+U8*2+V8*2+W8+Z8))*100</f>
        <v>9.6825185493564927</v>
      </c>
      <c r="AP8" s="213">
        <f>AL8*AQ8/100</f>
        <v>31.504759951208339</v>
      </c>
      <c r="AQ8" s="213">
        <f t="shared" ref="AQ8:AQ28" si="10">(((S8*3)+(T8*3)+(2*U8)+(2*V8)+(W8)+(X8)+(Z8))/(((AVERAGE($X$5:$X$7)))+((AVERAGE($S$5:$S$7))*3)))*100</f>
        <v>50.407478289365436</v>
      </c>
      <c r="AR8" s="216">
        <f t="shared" ref="AR8:AR28" si="11">(AL8*AC8)/100</f>
        <v>18.825585205627448</v>
      </c>
      <c r="AS8" s="231">
        <f>(AP8/100)*(($AC8/100)*($C$23/60)*1000)/($C$5)</f>
        <v>0.19364836777129202</v>
      </c>
      <c r="AT8" s="215">
        <f t="shared" ref="AT8:AT16" si="12">(AF8/100)*(($AC8/100)*($C$26))/($C$5/1000)</f>
        <v>0.41816574206642521</v>
      </c>
      <c r="AU8" s="215">
        <f t="shared" ref="AU8:AU16" si="13">(AG8/100)*(($AC8/100)*($C$26))/($C$5/1000)</f>
        <v>15.13759986280459</v>
      </c>
      <c r="AV8" s="215">
        <f t="shared" ref="AV8:AV16" si="14">(AH8/100)*(($AC8/100)*($C$26))/($C$5/1000)</f>
        <v>8.1960485445019327</v>
      </c>
      <c r="AW8" s="215">
        <f t="shared" ref="AW8:AW16" si="15">(AJ8/100)*(($AC8/100)*($C$26))/($C$5/1000)</f>
        <v>13.681997258045124</v>
      </c>
      <c r="AX8" s="216">
        <f t="shared" ref="AX8:AX16" si="16">(AK8/100)*(($AC8/100)*($C$26))/($C$5/1000)</f>
        <v>6.8869813310451748</v>
      </c>
      <c r="AY8" s="40">
        <f>AS8*42.8</f>
        <v>8.2881501406112985</v>
      </c>
      <c r="AZ8" s="23">
        <f>AT8*30.07</f>
        <v>12.574243863937406</v>
      </c>
      <c r="BA8" s="1">
        <f>AU8*28.05</f>
        <v>424.60967615166879</v>
      </c>
      <c r="BB8" s="1">
        <f>AV8*16.04</f>
        <v>131.46461865381099</v>
      </c>
      <c r="BC8" s="1">
        <f>AW8*28.01</f>
        <v>383.23274319784394</v>
      </c>
      <c r="BD8" s="156">
        <f>AX8*2</f>
        <v>13.77396266209035</v>
      </c>
      <c r="BE8" s="134">
        <f t="shared" ref="BE8:BE28" si="17">T8*3+U8*2+V8*2+W8+Z8</f>
        <v>5.3114358005040343E-7</v>
      </c>
      <c r="BF8" s="1">
        <f t="shared" ref="BF8:BF16" si="18">(BE8/((3*S8)+BE8))*100</f>
        <v>6.1426742557414942</v>
      </c>
    </row>
    <row r="9" spans="2:58" x14ac:dyDescent="0.25">
      <c r="B9" s="4" t="s">
        <v>18</v>
      </c>
      <c r="C9" s="3" t="s">
        <v>15</v>
      </c>
      <c r="D9" s="29">
        <v>1.4947576621458694E-10</v>
      </c>
      <c r="G9" s="205">
        <v>2</v>
      </c>
      <c r="H9" s="205">
        <v>15</v>
      </c>
      <c r="I9" s="42">
        <v>24383</v>
      </c>
      <c r="J9" s="42">
        <v>550</v>
      </c>
      <c r="K9" s="42">
        <v>21</v>
      </c>
      <c r="L9" s="42">
        <v>285</v>
      </c>
      <c r="M9" s="42">
        <v>157</v>
      </c>
      <c r="N9" s="42">
        <v>41846</v>
      </c>
      <c r="O9" s="42"/>
      <c r="P9" s="42">
        <v>373</v>
      </c>
      <c r="Q9" s="42"/>
      <c r="R9" s="43">
        <v>330</v>
      </c>
      <c r="S9" s="209">
        <f t="shared" si="2"/>
        <v>3.6446676076102736E-6</v>
      </c>
      <c r="T9" s="210">
        <f t="shared" si="3"/>
        <v>8.6449386439570388E-8</v>
      </c>
      <c r="U9" s="210">
        <f t="shared" ref="U9:U28" si="19">(K9-11)*$D$10</f>
        <v>1.5718070261740072E-9</v>
      </c>
      <c r="V9" s="210">
        <f t="shared" si="3"/>
        <v>4.4796500245959204E-8</v>
      </c>
      <c r="W9" s="210">
        <f t="shared" si="3"/>
        <v>2.467737031093191E-8</v>
      </c>
      <c r="X9" s="210">
        <f t="shared" si="7"/>
        <v>5.3239546093792355E-6</v>
      </c>
      <c r="Y9" s="210">
        <f t="shared" ref="Y9:Y17" si="20">O9*$D$17</f>
        <v>0</v>
      </c>
      <c r="Z9" s="210">
        <f t="shared" si="8"/>
        <v>4.0555332393154295E-8</v>
      </c>
      <c r="AA9" s="210">
        <f t="shared" si="0"/>
        <v>0</v>
      </c>
      <c r="AB9" s="211">
        <f t="shared" si="1"/>
        <v>3.2358597788799974E-8</v>
      </c>
      <c r="AC9" s="212">
        <f>((Branco!$O$10-S9)/(Branco!$O$10))*100</f>
        <v>5.8535078574462291</v>
      </c>
      <c r="AD9" s="213">
        <f>((Branco!$T$10-X9)/(Branco!$T$10))*100</f>
        <v>5.9694784892044792</v>
      </c>
      <c r="AE9" s="214">
        <f t="shared" ref="AE9:AE28" si="21">(T9/SUM(T9,U9,V9,Y9,W9,Z9,AB9))*100</f>
        <v>37.519970406540807</v>
      </c>
      <c r="AF9" s="215">
        <f t="shared" ref="AF9:AF28" si="22">(U9/SUM(T9,U9,V9,Y9,W9,Z9,AB9))*100</f>
        <v>0.68218128011892376</v>
      </c>
      <c r="AG9" s="215">
        <f t="shared" ref="AG9:AG28" si="23">(V9/SUM(T9,U9,V9,W9,Z9,AB9,Y9))*100</f>
        <v>19.442166483389325</v>
      </c>
      <c r="AH9" s="215">
        <f t="shared" ref="AH9:AH28" si="24">(W9/SUM(T9,U9,V9,W9,Z9,AB9,Y9))*100</f>
        <v>10.710246097867101</v>
      </c>
      <c r="AI9" s="215">
        <f t="shared" ref="AI9:AI28" si="25">(Y9/SUM(Z9,T9,U9,V9,W9,Y9,AB9))*100</f>
        <v>0</v>
      </c>
      <c r="AJ9" s="215">
        <f t="shared" ref="AJ9:AJ28" si="26">(Z9/SUM(T9,U9,V9,W9,Z9,AB9,Y9))*100</f>
        <v>17.601453681596961</v>
      </c>
      <c r="AK9" s="216">
        <f t="shared" ref="AK9:AK28" si="27">(AB9/SUM(T9,U9,V9,W9,Z9,AB9,Y9))*100</f>
        <v>14.043982050486894</v>
      </c>
      <c r="AL9" s="213">
        <f t="shared" ref="AL9:AL28" si="28">(T9/(T9+U9*2/3+V9*2/3+W9*1/3+Z9*1/3))*100</f>
        <v>62.146488915863394</v>
      </c>
      <c r="AM9" s="213">
        <f t="shared" ref="AM9:AM28" si="29">(V9/(T9*3/2+U9+V9+W9*1/2+Z9*1/2))*100</f>
        <v>21.468787080025539</v>
      </c>
      <c r="AN9" s="213">
        <f t="shared" ref="AN9:AN28" si="30">(W9/(T9*3/2+U9+V9+W9*1/2+Z9*1/2))*100</f>
        <v>11.82666516338249</v>
      </c>
      <c r="AO9" s="213">
        <f t="shared" si="9"/>
        <v>9.7181006476820695</v>
      </c>
      <c r="AP9" s="213">
        <f t="shared" ref="AP9:AP28" si="31">AL9*AQ9/100</f>
        <v>60.357011516291983</v>
      </c>
      <c r="AQ9" s="213">
        <f t="shared" si="10"/>
        <v>97.120549477873027</v>
      </c>
      <c r="AR9" s="216">
        <f t="shared" si="11"/>
        <v>3.6377496118170138</v>
      </c>
      <c r="AS9" s="231">
        <f t="shared" ref="AS9:AS28" si="32">(AP9/100)*(($AC9/100)*($C$23/60)*1000)/($C$5)</f>
        <v>7.209652249841117E-2</v>
      </c>
      <c r="AT9" s="215">
        <f t="shared" si="12"/>
        <v>9.7783962673791025E-2</v>
      </c>
      <c r="AU9" s="215">
        <f t="shared" si="13"/>
        <v>2.786842936203044</v>
      </c>
      <c r="AV9" s="215">
        <f t="shared" si="14"/>
        <v>1.535208213978519</v>
      </c>
      <c r="AW9" s="215">
        <f t="shared" si="15"/>
        <v>2.5229948988129594</v>
      </c>
      <c r="AX9" s="216">
        <f t="shared" si="16"/>
        <v>2.0130664042507882</v>
      </c>
      <c r="AY9" s="40">
        <f t="shared" ref="AY9:AY28" si="33">AS9*42.8</f>
        <v>3.0857311629319977</v>
      </c>
      <c r="AZ9" s="23">
        <f t="shared" ref="AZ9:AZ28" si="34">AT9*30.07</f>
        <v>2.9403637576008963</v>
      </c>
      <c r="BA9" s="1">
        <f t="shared" ref="BA9:BA28" si="35">AU9*28.05</f>
        <v>78.170944360495383</v>
      </c>
      <c r="BB9" s="1">
        <f t="shared" ref="BB9:BB28" si="36">AV9*16.04</f>
        <v>24.624739752215444</v>
      </c>
      <c r="BC9" s="1">
        <f t="shared" ref="BC9:BC28" si="37">AW9*28.01</f>
        <v>70.669087115750997</v>
      </c>
      <c r="BD9" s="156">
        <f t="shared" ref="BD9:BD28" si="38">AX9*2</f>
        <v>4.0261328085015764</v>
      </c>
      <c r="BE9" s="134">
        <f t="shared" si="17"/>
        <v>4.1731747656706382E-7</v>
      </c>
      <c r="BF9" s="1">
        <f t="shared" si="18"/>
        <v>3.6763783027882657</v>
      </c>
    </row>
    <row r="10" spans="2:58" x14ac:dyDescent="0.25">
      <c r="B10" s="4" t="s">
        <v>19</v>
      </c>
      <c r="C10" s="3" t="s">
        <v>15</v>
      </c>
      <c r="D10" s="29">
        <f>(D9)*(D12/D11)</f>
        <v>1.5718070261740071E-10</v>
      </c>
      <c r="G10" s="205">
        <v>3</v>
      </c>
      <c r="H10" s="205">
        <v>30</v>
      </c>
      <c r="I10" s="42">
        <v>24325</v>
      </c>
      <c r="J10" s="42">
        <v>497</v>
      </c>
      <c r="K10" s="42">
        <v>18</v>
      </c>
      <c r="L10" s="42">
        <v>224</v>
      </c>
      <c r="M10" s="42">
        <v>122</v>
      </c>
      <c r="N10" s="42">
        <v>43040</v>
      </c>
      <c r="O10" s="42"/>
      <c r="P10" s="42">
        <v>282</v>
      </c>
      <c r="Q10" s="42"/>
      <c r="R10" s="43">
        <v>281</v>
      </c>
      <c r="S10" s="209">
        <f t="shared" si="2"/>
        <v>3.6359980131698275E-6</v>
      </c>
      <c r="T10" s="210">
        <f t="shared" si="3"/>
        <v>7.8118809200848156E-8</v>
      </c>
      <c r="U10" s="210">
        <f t="shared" si="19"/>
        <v>1.1002649183218049E-9</v>
      </c>
      <c r="V10" s="210">
        <f t="shared" si="3"/>
        <v>3.5208477386297756E-8</v>
      </c>
      <c r="W10" s="210">
        <f t="shared" si="3"/>
        <v>1.9176045719322885E-8</v>
      </c>
      <c r="X10" s="210">
        <f t="shared" si="7"/>
        <v>5.4758640344998876E-6</v>
      </c>
      <c r="Y10" s="210">
        <f t="shared" si="20"/>
        <v>0</v>
      </c>
      <c r="Z10" s="210">
        <f t="shared" si="8"/>
        <v>3.0661136018416921E-8</v>
      </c>
      <c r="AA10" s="210">
        <f t="shared" si="0"/>
        <v>0</v>
      </c>
      <c r="AB10" s="211">
        <f t="shared" si="1"/>
        <v>2.7553836298947858E-8</v>
      </c>
      <c r="AC10" s="212">
        <f>((Branco!$O$10-S10)/(Branco!$O$10))*100</f>
        <v>6.0774547279817748</v>
      </c>
      <c r="AD10" s="213">
        <f>((Branco!$T$10-X10)/(Branco!$T$10))*100</f>
        <v>3.286487458188613</v>
      </c>
      <c r="AE10" s="214">
        <f t="shared" si="21"/>
        <v>40.725363236368111</v>
      </c>
      <c r="AF10" s="215">
        <f t="shared" si="22"/>
        <v>0.57359666530095921</v>
      </c>
      <c r="AG10" s="215">
        <f t="shared" si="23"/>
        <v>18.355093289630695</v>
      </c>
      <c r="AH10" s="215">
        <f t="shared" si="24"/>
        <v>9.9969704523881475</v>
      </c>
      <c r="AI10" s="215">
        <f t="shared" si="25"/>
        <v>0</v>
      </c>
      <c r="AJ10" s="215">
        <f t="shared" si="26"/>
        <v>15.984446183495605</v>
      </c>
      <c r="AK10" s="216">
        <f t="shared" si="27"/>
        <v>14.364530172816469</v>
      </c>
      <c r="AL10" s="213">
        <f t="shared" si="28"/>
        <v>65.680813062302903</v>
      </c>
      <c r="AM10" s="213">
        <f t="shared" si="29"/>
        <v>19.735079981161437</v>
      </c>
      <c r="AN10" s="213">
        <f t="shared" si="30"/>
        <v>10.74857034688257</v>
      </c>
      <c r="AO10" s="213">
        <f t="shared" si="9"/>
        <v>8.5931005336830797</v>
      </c>
      <c r="AP10" s="213">
        <f t="shared" si="31"/>
        <v>64.039725628721612</v>
      </c>
      <c r="AQ10" s="213">
        <f t="shared" si="10"/>
        <v>97.501420343221696</v>
      </c>
      <c r="AR10" s="216">
        <f t="shared" si="11"/>
        <v>3.9917216788317988</v>
      </c>
      <c r="AS10" s="231">
        <f t="shared" si="32"/>
        <v>7.9422138858846844E-2</v>
      </c>
      <c r="AT10" s="215">
        <f t="shared" si="12"/>
        <v>8.5365026573578778E-2</v>
      </c>
      <c r="AU10" s="215">
        <f t="shared" si="13"/>
        <v>2.7316808503545209</v>
      </c>
      <c r="AV10" s="215">
        <f t="shared" si="14"/>
        <v>1.487790463139516</v>
      </c>
      <c r="AW10" s="215">
        <f t="shared" si="15"/>
        <v>2.378871349438719</v>
      </c>
      <c r="AX10" s="216">
        <f t="shared" si="16"/>
        <v>2.1377887531407889</v>
      </c>
      <c r="AY10" s="40">
        <f t="shared" si="33"/>
        <v>3.3992675431586448</v>
      </c>
      <c r="AZ10" s="23">
        <f t="shared" si="34"/>
        <v>2.566926349067514</v>
      </c>
      <c r="BA10" s="1">
        <f t="shared" si="35"/>
        <v>76.623647852444307</v>
      </c>
      <c r="BB10" s="1">
        <f t="shared" si="36"/>
        <v>23.864159028757836</v>
      </c>
      <c r="BC10" s="1">
        <f t="shared" si="37"/>
        <v>66.63218649777852</v>
      </c>
      <c r="BD10" s="156">
        <f t="shared" si="38"/>
        <v>4.2755775062815777</v>
      </c>
      <c r="BE10" s="134">
        <f t="shared" si="17"/>
        <v>3.5681109394952332E-7</v>
      </c>
      <c r="BF10" s="1">
        <f t="shared" si="18"/>
        <v>3.1674857196571837</v>
      </c>
    </row>
    <row r="11" spans="2:58" x14ac:dyDescent="0.25">
      <c r="B11" s="4" t="s">
        <v>6</v>
      </c>
      <c r="C11" s="3" t="s">
        <v>15</v>
      </c>
      <c r="D11" s="29">
        <f>(D9)*(0.97/0.98)</f>
        <v>1.4795050329402993E-10</v>
      </c>
      <c r="G11" s="17">
        <v>4</v>
      </c>
      <c r="H11" s="17">
        <v>45</v>
      </c>
      <c r="I11" s="42">
        <v>24167</v>
      </c>
      <c r="J11" s="42">
        <v>616</v>
      </c>
      <c r="K11" s="42">
        <v>18</v>
      </c>
      <c r="L11" s="42">
        <v>228</v>
      </c>
      <c r="M11" s="42">
        <v>124</v>
      </c>
      <c r="N11" s="42">
        <v>43138</v>
      </c>
      <c r="O11" s="42"/>
      <c r="P11" s="42">
        <v>285</v>
      </c>
      <c r="Q11" s="42"/>
      <c r="R11" s="43">
        <v>276</v>
      </c>
      <c r="S11" s="32">
        <f t="shared" si="2"/>
        <v>3.6123808421079227E-6</v>
      </c>
      <c r="T11" s="33">
        <f t="shared" si="3"/>
        <v>9.6823312812318837E-8</v>
      </c>
      <c r="U11" s="210">
        <f t="shared" si="19"/>
        <v>1.1002649183218049E-9</v>
      </c>
      <c r="V11" s="33">
        <f t="shared" si="3"/>
        <v>3.5837200196767358E-8</v>
      </c>
      <c r="W11" s="33">
        <f t="shared" si="3"/>
        <v>1.9490407124557689E-8</v>
      </c>
      <c r="X11" s="33">
        <f t="shared" si="7"/>
        <v>5.4883323122736094E-6</v>
      </c>
      <c r="Y11" s="33">
        <f t="shared" si="20"/>
        <v>0</v>
      </c>
      <c r="Z11" s="33">
        <f t="shared" si="8"/>
        <v>3.0987318316485186E-8</v>
      </c>
      <c r="AA11" s="33">
        <f t="shared" si="0"/>
        <v>0</v>
      </c>
      <c r="AB11" s="34">
        <f t="shared" si="1"/>
        <v>2.7063554514269069E-8</v>
      </c>
      <c r="AC11" s="38">
        <f>((Branco!$O$10-S11)/(Branco!$O$10))*100</f>
        <v>6.6875168925441137</v>
      </c>
      <c r="AD11" s="39">
        <f>((Branco!$T$10-X11)/(Branco!$T$10))*100</f>
        <v>3.0662754640181347</v>
      </c>
      <c r="AE11" s="40">
        <f t="shared" si="21"/>
        <v>45.822228984660043</v>
      </c>
      <c r="AF11" s="23">
        <f t="shared" si="22"/>
        <v>0.520707147552955</v>
      </c>
      <c r="AG11" s="23">
        <f t="shared" si="23"/>
        <v>16.96017566315339</v>
      </c>
      <c r="AH11" s="23">
        <f t="shared" si="24"/>
        <v>9.223955185223776</v>
      </c>
      <c r="AI11" s="23">
        <f t="shared" si="25"/>
        <v>0</v>
      </c>
      <c r="AJ11" s="23">
        <f t="shared" si="26"/>
        <v>14.664939199827497</v>
      </c>
      <c r="AK11" s="117">
        <f t="shared" si="27"/>
        <v>12.80799381958234</v>
      </c>
      <c r="AL11" s="39">
        <f t="shared" si="28"/>
        <v>70.022689834779726</v>
      </c>
      <c r="AM11" s="39">
        <f t="shared" si="29"/>
        <v>17.278326063127462</v>
      </c>
      <c r="AN11" s="39">
        <f t="shared" si="30"/>
        <v>9.3969843501219543</v>
      </c>
      <c r="AO11" s="39">
        <f t="shared" si="9"/>
        <v>7.4700170040410798</v>
      </c>
      <c r="AP11" s="213">
        <f t="shared" si="31"/>
        <v>68.271601111414142</v>
      </c>
      <c r="AQ11" s="39">
        <f t="shared" si="10"/>
        <v>97.499255273544435</v>
      </c>
      <c r="AR11" s="117">
        <f t="shared" si="11"/>
        <v>4.6827792113146645</v>
      </c>
      <c r="AS11" s="231">
        <f t="shared" si="32"/>
        <v>9.3169843013626574E-2</v>
      </c>
      <c r="AT11" s="23">
        <f t="shared" si="12"/>
        <v>8.5272709127317339E-2</v>
      </c>
      <c r="AU11" s="23">
        <f t="shared" si="13"/>
        <v>2.7774539544326213</v>
      </c>
      <c r="AV11" s="23">
        <f t="shared" si="14"/>
        <v>1.5105451331124788</v>
      </c>
      <c r="AW11" s="23">
        <f t="shared" si="15"/>
        <v>2.4015785084446311</v>
      </c>
      <c r="AX11" s="117">
        <f t="shared" si="16"/>
        <v>2.0974790467431621</v>
      </c>
      <c r="AY11" s="40">
        <f t="shared" si="33"/>
        <v>3.987669280983217</v>
      </c>
      <c r="AZ11" s="23">
        <f t="shared" si="34"/>
        <v>2.5641503634584324</v>
      </c>
      <c r="BA11" s="1">
        <f t="shared" si="35"/>
        <v>77.907583421835028</v>
      </c>
      <c r="BB11" s="1">
        <f t="shared" si="36"/>
        <v>24.22914393512416</v>
      </c>
      <c r="BC11" s="1">
        <f t="shared" si="37"/>
        <v>67.268214021534121</v>
      </c>
      <c r="BD11" s="156">
        <f t="shared" si="38"/>
        <v>4.1949580934863242</v>
      </c>
      <c r="BE11" s="134">
        <f t="shared" si="17"/>
        <v>4.1482259410817775E-7</v>
      </c>
      <c r="BF11" s="1">
        <f t="shared" si="18"/>
        <v>3.6866679701567846</v>
      </c>
    </row>
    <row r="12" spans="2:58" x14ac:dyDescent="0.25">
      <c r="B12" s="5" t="s">
        <v>7</v>
      </c>
      <c r="C12" s="3" t="s">
        <v>15</v>
      </c>
      <c r="D12" s="29">
        <f>(D9)*(1.02/0.98)</f>
        <v>1.5557681789681499E-10</v>
      </c>
      <c r="G12" s="17">
        <v>5</v>
      </c>
      <c r="H12" s="17">
        <v>60</v>
      </c>
      <c r="I12" s="93">
        <v>23429</v>
      </c>
      <c r="J12" s="93">
        <v>747</v>
      </c>
      <c r="K12" s="93">
        <v>17</v>
      </c>
      <c r="L12" s="93">
        <v>224</v>
      </c>
      <c r="M12" s="93">
        <v>121</v>
      </c>
      <c r="N12" s="93">
        <v>43018</v>
      </c>
      <c r="O12" s="93"/>
      <c r="P12" s="93">
        <v>285</v>
      </c>
      <c r="Q12" s="93"/>
      <c r="R12" s="94">
        <v>266</v>
      </c>
      <c r="S12" s="32">
        <f t="shared" si="2"/>
        <v>3.5020677266415575E-6</v>
      </c>
      <c r="T12" s="33">
        <f t="shared" si="3"/>
        <v>1.1741398485519832E-7</v>
      </c>
      <c r="U12" s="210">
        <f t="shared" si="19"/>
        <v>9.4308421570440413E-10</v>
      </c>
      <c r="V12" s="33">
        <f t="shared" si="3"/>
        <v>3.5208477386297756E-8</v>
      </c>
      <c r="W12" s="33">
        <f t="shared" si="3"/>
        <v>1.9018865016705485E-8</v>
      </c>
      <c r="X12" s="33">
        <f t="shared" si="7"/>
        <v>5.4730650333670116E-6</v>
      </c>
      <c r="Y12" s="33">
        <f t="shared" si="20"/>
        <v>0</v>
      </c>
      <c r="Z12" s="33">
        <f t="shared" si="8"/>
        <v>3.0987318316485186E-8</v>
      </c>
      <c r="AA12" s="33">
        <f t="shared" si="0"/>
        <v>0</v>
      </c>
      <c r="AB12" s="34">
        <f t="shared" si="1"/>
        <v>2.6082990944911495E-8</v>
      </c>
      <c r="AC12" s="38">
        <f>((Branco!$O$10-S12)/(Branco!$O$10))*100</f>
        <v>9.5370477624618708</v>
      </c>
      <c r="AD12" s="39">
        <f>((Branco!$T$10-X12)/(Branco!$T$10))*100</f>
        <v>3.3359228038187165</v>
      </c>
      <c r="AE12" s="40">
        <f t="shared" si="21"/>
        <v>51.126310175234025</v>
      </c>
      <c r="AF12" s="23">
        <f t="shared" si="22"/>
        <v>0.41065309377698006</v>
      </c>
      <c r="AG12" s="23">
        <f t="shared" si="23"/>
        <v>15.33104883434059</v>
      </c>
      <c r="AH12" s="23">
        <f t="shared" si="24"/>
        <v>8.2815040578357664</v>
      </c>
      <c r="AI12" s="23">
        <f t="shared" si="25"/>
        <v>0</v>
      </c>
      <c r="AJ12" s="23">
        <f t="shared" si="26"/>
        <v>13.493002981724381</v>
      </c>
      <c r="AK12" s="117">
        <f t="shared" si="27"/>
        <v>11.357480857088257</v>
      </c>
      <c r="AL12" s="39">
        <f t="shared" si="28"/>
        <v>74.226323568719323</v>
      </c>
      <c r="AM12" s="39">
        <f t="shared" si="29"/>
        <v>14.838640320743535</v>
      </c>
      <c r="AN12" s="39">
        <f t="shared" si="30"/>
        <v>8.0155155304016414</v>
      </c>
      <c r="AO12" s="39">
        <f t="shared" si="9"/>
        <v>6.5298147653164049</v>
      </c>
      <c r="AP12" s="213">
        <f t="shared" si="31"/>
        <v>71.131637561127675</v>
      </c>
      <c r="AQ12" s="39">
        <f t="shared" si="10"/>
        <v>95.830743247405266</v>
      </c>
      <c r="AR12" s="117">
        <f t="shared" si="11"/>
        <v>7.078999931068255</v>
      </c>
      <c r="AS12" s="231">
        <f t="shared" si="32"/>
        <v>0.13843539625793788</v>
      </c>
      <c r="AT12" s="23">
        <f t="shared" si="12"/>
        <v>9.5904875598080835E-2</v>
      </c>
      <c r="AU12" s="23">
        <f t="shared" si="13"/>
        <v>3.580448688995018</v>
      </c>
      <c r="AV12" s="23">
        <f t="shared" si="14"/>
        <v>1.9340816578946305</v>
      </c>
      <c r="AW12" s="23">
        <f t="shared" si="15"/>
        <v>3.1511871991632625</v>
      </c>
      <c r="AX12" s="117">
        <f t="shared" si="16"/>
        <v>2.6524524110810268</v>
      </c>
      <c r="AY12" s="40">
        <f t="shared" si="33"/>
        <v>5.9250349598397412</v>
      </c>
      <c r="AZ12" s="23">
        <f t="shared" si="34"/>
        <v>2.8838596092342907</v>
      </c>
      <c r="BA12" s="1">
        <f t="shared" si="35"/>
        <v>100.43158572631026</v>
      </c>
      <c r="BB12" s="1">
        <f t="shared" si="36"/>
        <v>31.02266979262987</v>
      </c>
      <c r="BC12" s="1">
        <f t="shared" si="37"/>
        <v>88.264753448562985</v>
      </c>
      <c r="BD12" s="156">
        <f t="shared" si="38"/>
        <v>5.3049048221620536</v>
      </c>
      <c r="BE12" s="134">
        <f t="shared" si="17"/>
        <v>4.7455126110278993E-7</v>
      </c>
      <c r="BF12" s="1">
        <f t="shared" si="18"/>
        <v>4.3216635400726293</v>
      </c>
    </row>
    <row r="13" spans="2:58" x14ac:dyDescent="0.25">
      <c r="B13" s="5" t="s">
        <v>10</v>
      </c>
      <c r="C13" s="3" t="s">
        <v>15</v>
      </c>
      <c r="D13" s="29">
        <f>D11</f>
        <v>1.4795050329402993E-10</v>
      </c>
      <c r="G13" s="17">
        <v>6</v>
      </c>
      <c r="H13" s="17">
        <v>75</v>
      </c>
      <c r="I13" s="42">
        <v>22750</v>
      </c>
      <c r="J13" s="42">
        <v>855</v>
      </c>
      <c r="K13" s="42">
        <v>17</v>
      </c>
      <c r="L13" s="42">
        <v>224</v>
      </c>
      <c r="M13" s="42">
        <v>120</v>
      </c>
      <c r="N13" s="42">
        <v>42869</v>
      </c>
      <c r="O13" s="42"/>
      <c r="P13" s="42">
        <v>311</v>
      </c>
      <c r="Q13" s="42"/>
      <c r="R13" s="43">
        <v>273</v>
      </c>
      <c r="S13" s="32">
        <f t="shared" si="2"/>
        <v>3.4005736813818529E-6</v>
      </c>
      <c r="T13" s="33">
        <f t="shared" si="3"/>
        <v>1.343895007378776E-7</v>
      </c>
      <c r="U13" s="210">
        <f t="shared" si="19"/>
        <v>9.4308421570440413E-10</v>
      </c>
      <c r="V13" s="33">
        <f t="shared" si="3"/>
        <v>3.5208477386297756E-8</v>
      </c>
      <c r="W13" s="33">
        <f t="shared" si="3"/>
        <v>1.8861684314088084E-8</v>
      </c>
      <c r="X13" s="33">
        <f t="shared" si="7"/>
        <v>5.4541081620579851E-6</v>
      </c>
      <c r="Y13" s="33">
        <f t="shared" si="20"/>
        <v>0</v>
      </c>
      <c r="Z13" s="33">
        <f t="shared" si="8"/>
        <v>3.3814231566410149E-8</v>
      </c>
      <c r="AA13" s="33">
        <f t="shared" si="0"/>
        <v>0</v>
      </c>
      <c r="AB13" s="34">
        <f t="shared" si="1"/>
        <v>2.6769385443461797E-8</v>
      </c>
      <c r="AC13" s="38">
        <f>((Branco!$O$10-S13)/(Branco!$O$10))*100</f>
        <v>12.15877060890382</v>
      </c>
      <c r="AD13" s="39">
        <f>((Branco!$T$10-X13)/(Branco!$T$10))*100</f>
        <v>3.6707349174044559</v>
      </c>
      <c r="AE13" s="40">
        <f t="shared" si="21"/>
        <v>53.758732583747268</v>
      </c>
      <c r="AF13" s="23">
        <f t="shared" si="22"/>
        <v>0.37725426374559484</v>
      </c>
      <c r="AG13" s="23">
        <f t="shared" si="23"/>
        <v>14.084159179835542</v>
      </c>
      <c r="AH13" s="23">
        <f t="shared" si="24"/>
        <v>7.5450852749118971</v>
      </c>
      <c r="AI13" s="23">
        <f t="shared" si="25"/>
        <v>0</v>
      </c>
      <c r="AJ13" s="23">
        <f t="shared" si="26"/>
        <v>13.526430430373646</v>
      </c>
      <c r="AK13" s="117">
        <f t="shared" si="27"/>
        <v>10.708338267386043</v>
      </c>
      <c r="AL13" s="39">
        <f t="shared" si="28"/>
        <v>76.336339883867254</v>
      </c>
      <c r="AM13" s="39">
        <f t="shared" si="29"/>
        <v>13.332818817923014</v>
      </c>
      <c r="AN13" s="39">
        <f t="shared" si="30"/>
        <v>7.1425815096016159</v>
      </c>
      <c r="AO13" s="39">
        <f t="shared" si="9"/>
        <v>6.40242146792884</v>
      </c>
      <c r="AP13" s="213">
        <f t="shared" si="31"/>
        <v>71.953961106685242</v>
      </c>
      <c r="AQ13" s="39">
        <f t="shared" si="10"/>
        <v>94.259118548454055</v>
      </c>
      <c r="AR13" s="117">
        <f t="shared" si="11"/>
        <v>9.2815604577125761</v>
      </c>
      <c r="AS13" s="231">
        <f t="shared" si="32"/>
        <v>0.17853145963135195</v>
      </c>
      <c r="AT13" s="23">
        <f t="shared" si="12"/>
        <v>0.11232474764043715</v>
      </c>
      <c r="AU13" s="23">
        <f t="shared" si="13"/>
        <v>4.1934572452429872</v>
      </c>
      <c r="AV13" s="23">
        <f t="shared" si="14"/>
        <v>2.2464949528087428</v>
      </c>
      <c r="AW13" s="23">
        <f t="shared" si="15"/>
        <v>4.0273975156242097</v>
      </c>
      <c r="AX13" s="117">
        <f t="shared" si="16"/>
        <v>3.1883308132567612</v>
      </c>
      <c r="AY13" s="40">
        <f t="shared" si="33"/>
        <v>7.6411464722218625</v>
      </c>
      <c r="AZ13" s="23">
        <f t="shared" si="34"/>
        <v>3.3776051615479452</v>
      </c>
      <c r="BA13" s="1">
        <f t="shared" si="35"/>
        <v>117.62647572906579</v>
      </c>
      <c r="BB13" s="1">
        <f t="shared" si="36"/>
        <v>36.033779043052235</v>
      </c>
      <c r="BC13" s="1">
        <f t="shared" si="37"/>
        <v>112.80740441263411</v>
      </c>
      <c r="BD13" s="156">
        <f t="shared" si="38"/>
        <v>6.3766616265135223</v>
      </c>
      <c r="BE13" s="134">
        <f t="shared" si="17"/>
        <v>5.2814754129813532E-7</v>
      </c>
      <c r="BF13" s="1">
        <f t="shared" si="18"/>
        <v>4.9222181715685549</v>
      </c>
    </row>
    <row r="14" spans="2:58" x14ac:dyDescent="0.25">
      <c r="B14" s="5" t="s">
        <v>8</v>
      </c>
      <c r="C14" s="3" t="s">
        <v>16</v>
      </c>
      <c r="D14" s="29">
        <f>(38.3/33.5)*D18</f>
        <v>1.2722732422165167E-10</v>
      </c>
      <c r="G14" s="17">
        <v>7</v>
      </c>
      <c r="H14" s="17">
        <v>90</v>
      </c>
      <c r="I14" s="42">
        <v>23755</v>
      </c>
      <c r="J14" s="42">
        <v>725</v>
      </c>
      <c r="K14" s="42">
        <v>18</v>
      </c>
      <c r="L14" s="42">
        <v>235</v>
      </c>
      <c r="M14" s="42">
        <v>127</v>
      </c>
      <c r="N14" s="42">
        <v>42990</v>
      </c>
      <c r="O14" s="42"/>
      <c r="P14" s="42">
        <v>324</v>
      </c>
      <c r="Q14" s="42"/>
      <c r="R14" s="43">
        <v>258</v>
      </c>
      <c r="S14" s="32">
        <f t="shared" si="2"/>
        <v>3.5507968264275129E-6</v>
      </c>
      <c r="T14" s="33">
        <f t="shared" si="3"/>
        <v>1.1395600939761551E-7</v>
      </c>
      <c r="U14" s="210">
        <f t="shared" si="19"/>
        <v>1.1002649183218049E-9</v>
      </c>
      <c r="V14" s="33">
        <f t="shared" si="3"/>
        <v>3.6937465115089167E-8</v>
      </c>
      <c r="W14" s="33">
        <f t="shared" si="3"/>
        <v>1.996194923240989E-8</v>
      </c>
      <c r="X14" s="33">
        <f t="shared" si="7"/>
        <v>5.469502668288805E-6</v>
      </c>
      <c r="Y14" s="33">
        <f t="shared" si="20"/>
        <v>0</v>
      </c>
      <c r="Z14" s="33">
        <f t="shared" si="8"/>
        <v>3.5227688191372631E-8</v>
      </c>
      <c r="AA14" s="33">
        <f t="shared" si="0"/>
        <v>0</v>
      </c>
      <c r="AB14" s="34">
        <f t="shared" si="1"/>
        <v>2.5298540089425437E-8</v>
      </c>
      <c r="AC14" s="38">
        <f>((Branco!$O$10-S14)/(Branco!$O$10))*100</f>
        <v>8.2783119039345134</v>
      </c>
      <c r="AD14" s="39">
        <f>((Branco!$T$10-X14)/(Branco!$T$10))*100</f>
        <v>3.3988405164388591</v>
      </c>
      <c r="AE14" s="40">
        <f t="shared" si="21"/>
        <v>49.01714976178134</v>
      </c>
      <c r="AF14" s="23">
        <f t="shared" si="22"/>
        <v>0.47326903218271643</v>
      </c>
      <c r="AG14" s="23">
        <f t="shared" si="23"/>
        <v>15.888317508991195</v>
      </c>
      <c r="AH14" s="23">
        <f t="shared" si="24"/>
        <v>8.5864524410292837</v>
      </c>
      <c r="AI14" s="23">
        <f t="shared" si="25"/>
        <v>0</v>
      </c>
      <c r="AJ14" s="23">
        <f t="shared" si="26"/>
        <v>15.152872384402574</v>
      </c>
      <c r="AK14" s="117">
        <f t="shared" si="27"/>
        <v>10.881938871612888</v>
      </c>
      <c r="AL14" s="39">
        <f t="shared" si="28"/>
        <v>72.256202247308451</v>
      </c>
      <c r="AM14" s="39">
        <f t="shared" si="29"/>
        <v>15.613983933901137</v>
      </c>
      <c r="AN14" s="39">
        <f t="shared" si="30"/>
        <v>8.4381955727891249</v>
      </c>
      <c r="AO14" s="39">
        <f t="shared" si="9"/>
        <v>7.4456186386200436</v>
      </c>
      <c r="AP14" s="213">
        <f t="shared" si="31"/>
        <v>69.837905214338576</v>
      </c>
      <c r="AQ14" s="39">
        <f t="shared" si="10"/>
        <v>96.65316338562485</v>
      </c>
      <c r="AR14" s="117">
        <f t="shared" si="11"/>
        <v>5.9815937919699333</v>
      </c>
      <c r="AS14" s="231">
        <f t="shared" si="32"/>
        <v>0.1179786366584241</v>
      </c>
      <c r="AT14" s="23">
        <f t="shared" si="12"/>
        <v>9.5940395150520622E-2</v>
      </c>
      <c r="AU14" s="23">
        <f t="shared" si="13"/>
        <v>3.2208561229103352</v>
      </c>
      <c r="AV14" s="23">
        <f t="shared" si="14"/>
        <v>1.7406328834451597</v>
      </c>
      <c r="AW14" s="23">
        <f t="shared" si="15"/>
        <v>3.0717677797767506</v>
      </c>
      <c r="AX14" s="117">
        <f t="shared" si="16"/>
        <v>2.2059704826477717</v>
      </c>
      <c r="AY14" s="40">
        <f t="shared" si="33"/>
        <v>5.0494856489805517</v>
      </c>
      <c r="AZ14" s="23">
        <f t="shared" si="34"/>
        <v>2.8849276821761549</v>
      </c>
      <c r="BA14" s="1">
        <f t="shared" si="35"/>
        <v>90.345014247634907</v>
      </c>
      <c r="BB14" s="1">
        <f t="shared" si="36"/>
        <v>27.91975145046036</v>
      </c>
      <c r="BC14" s="1">
        <f t="shared" si="37"/>
        <v>86.040215511546791</v>
      </c>
      <c r="BD14" s="156">
        <f t="shared" si="38"/>
        <v>4.4119409652955435</v>
      </c>
      <c r="BE14" s="134">
        <f t="shared" si="17"/>
        <v>4.7313312568345109E-7</v>
      </c>
      <c r="BF14" s="1">
        <f t="shared" si="18"/>
        <v>4.2526818735278518</v>
      </c>
    </row>
    <row r="15" spans="2:58" x14ac:dyDescent="0.25">
      <c r="B15" s="5" t="s">
        <v>9</v>
      </c>
      <c r="C15" s="3" t="s">
        <v>16</v>
      </c>
      <c r="D15" s="29">
        <f>(38.3/39.2)*D18</f>
        <v>1.0872743268942171E-10</v>
      </c>
      <c r="G15" s="17">
        <v>8</v>
      </c>
      <c r="H15" s="17">
        <v>105</v>
      </c>
      <c r="I15" s="42">
        <v>23884</v>
      </c>
      <c r="J15" s="42">
        <v>533</v>
      </c>
      <c r="K15" s="42">
        <v>18</v>
      </c>
      <c r="L15" s="42">
        <v>240</v>
      </c>
      <c r="M15" s="42">
        <v>131</v>
      </c>
      <c r="N15" s="42">
        <v>34275</v>
      </c>
      <c r="O15" s="42"/>
      <c r="P15" s="42">
        <v>312</v>
      </c>
      <c r="Q15" s="42"/>
      <c r="R15" s="43">
        <v>206</v>
      </c>
      <c r="S15" s="32">
        <f t="shared" si="2"/>
        <v>3.5700792002691945E-6</v>
      </c>
      <c r="T15" s="33">
        <f t="shared" si="3"/>
        <v>8.3777314495074582E-8</v>
      </c>
      <c r="U15" s="210">
        <f t="shared" si="19"/>
        <v>1.1002649183218049E-9</v>
      </c>
      <c r="V15" s="33">
        <f t="shared" si="3"/>
        <v>3.7723368628176169E-8</v>
      </c>
      <c r="W15" s="33">
        <f t="shared" si="3"/>
        <v>2.0590672042879491E-8</v>
      </c>
      <c r="X15" s="33">
        <f t="shared" si="7"/>
        <v>4.3607165376971113E-6</v>
      </c>
      <c r="Y15" s="33">
        <f t="shared" si="20"/>
        <v>0</v>
      </c>
      <c r="Z15" s="33">
        <f t="shared" si="8"/>
        <v>3.3922958999099573E-8</v>
      </c>
      <c r="AA15" s="33">
        <f t="shared" si="0"/>
        <v>0</v>
      </c>
      <c r="AB15" s="34">
        <f t="shared" si="1"/>
        <v>2.0199609528766045E-8</v>
      </c>
      <c r="AC15" s="38">
        <f>((Branco!$O$10-S15)/(Branco!$O$10))*100</f>
        <v>7.7802231746399482</v>
      </c>
      <c r="AD15" s="39">
        <f>((Branco!$T$10-X15)/(Branco!$T$10))*100</f>
        <v>22.981978569456654</v>
      </c>
      <c r="AE15" s="40">
        <f t="shared" si="21"/>
        <v>42.458839419642544</v>
      </c>
      <c r="AF15" s="23">
        <f t="shared" si="22"/>
        <v>0.55762078037053997</v>
      </c>
      <c r="AG15" s="23">
        <f t="shared" si="23"/>
        <v>19.118426755561373</v>
      </c>
      <c r="AH15" s="23">
        <f t="shared" si="24"/>
        <v>10.435474604077248</v>
      </c>
      <c r="AI15" s="23">
        <f t="shared" si="25"/>
        <v>0</v>
      </c>
      <c r="AJ15" s="23">
        <f t="shared" si="26"/>
        <v>17.192356635716301</v>
      </c>
      <c r="AK15" s="117">
        <f t="shared" si="27"/>
        <v>10.237281804631991</v>
      </c>
      <c r="AL15" s="39">
        <f t="shared" si="28"/>
        <v>65.537584071552573</v>
      </c>
      <c r="AM15" s="39">
        <f t="shared" si="29"/>
        <v>19.673571203467937</v>
      </c>
      <c r="AN15" s="39">
        <f t="shared" si="30"/>
        <v>10.738490948559583</v>
      </c>
      <c r="AO15" s="39">
        <f t="shared" si="9"/>
        <v>8.8457867572652056</v>
      </c>
      <c r="AP15" s="213">
        <f t="shared" si="31"/>
        <v>58.990492929566727</v>
      </c>
      <c r="AQ15" s="39">
        <f t="shared" si="10"/>
        <v>90.010173193387985</v>
      </c>
      <c r="AR15" s="117">
        <f t="shared" si="11"/>
        <v>5.0989703040340721</v>
      </c>
      <c r="AS15" s="231">
        <f t="shared" si="32"/>
        <v>9.365791031536122E-2</v>
      </c>
      <c r="AT15" s="23">
        <f t="shared" si="12"/>
        <v>0.10623867225577907</v>
      </c>
      <c r="AU15" s="23">
        <f t="shared" si="13"/>
        <v>3.6424687630552834</v>
      </c>
      <c r="AV15" s="23">
        <f t="shared" si="14"/>
        <v>1.9881808665010086</v>
      </c>
      <c r="AW15" s="23">
        <f t="shared" si="15"/>
        <v>3.2755112546426712</v>
      </c>
      <c r="AX15" s="117">
        <f t="shared" si="16"/>
        <v>1.9504209038078526</v>
      </c>
      <c r="AY15" s="40">
        <f t="shared" si="33"/>
        <v>4.0085585614974599</v>
      </c>
      <c r="AZ15" s="23">
        <f t="shared" si="34"/>
        <v>3.1945968747312765</v>
      </c>
      <c r="BA15" s="1">
        <f t="shared" si="35"/>
        <v>102.17124880370071</v>
      </c>
      <c r="BB15" s="1">
        <f t="shared" si="36"/>
        <v>31.890421098676175</v>
      </c>
      <c r="BC15" s="1">
        <f t="shared" si="37"/>
        <v>91.747070242541227</v>
      </c>
      <c r="BD15" s="156">
        <f t="shared" si="38"/>
        <v>3.9008418076157052</v>
      </c>
      <c r="BE15" s="134">
        <f t="shared" si="17"/>
        <v>3.8349284162019878E-7</v>
      </c>
      <c r="BF15" s="1">
        <f t="shared" si="18"/>
        <v>3.4568429764034736</v>
      </c>
    </row>
    <row r="16" spans="2:58" x14ac:dyDescent="0.25">
      <c r="B16" s="5" t="s">
        <v>12</v>
      </c>
      <c r="C16" s="3" t="s">
        <v>16</v>
      </c>
      <c r="D16" s="29">
        <v>1.2679079497666798E-10</v>
      </c>
      <c r="G16" s="17">
        <v>9</v>
      </c>
      <c r="H16" s="17">
        <v>120</v>
      </c>
      <c r="I16" s="93">
        <v>24429</v>
      </c>
      <c r="J16" s="93">
        <v>502</v>
      </c>
      <c r="K16" s="93">
        <v>19</v>
      </c>
      <c r="L16" s="93">
        <v>248</v>
      </c>
      <c r="M16" s="93">
        <v>136</v>
      </c>
      <c r="N16" s="93">
        <v>43379</v>
      </c>
      <c r="O16" s="93"/>
      <c r="P16" s="93">
        <v>327</v>
      </c>
      <c r="Q16" s="93"/>
      <c r="R16" s="94">
        <v>198</v>
      </c>
      <c r="S16" s="32">
        <f t="shared" si="2"/>
        <v>3.6515434928561444E-6</v>
      </c>
      <c r="T16" s="33">
        <f t="shared" si="3"/>
        <v>7.8904712713935158E-8</v>
      </c>
      <c r="U16" s="210">
        <f t="shared" si="19"/>
        <v>1.2574456209392056E-9</v>
      </c>
      <c r="V16" s="33">
        <f t="shared" si="3"/>
        <v>3.8980814249115378E-8</v>
      </c>
      <c r="W16" s="33">
        <f t="shared" si="3"/>
        <v>2.1376575555966496E-8</v>
      </c>
      <c r="X16" s="33">
        <f t="shared" si="7"/>
        <v>5.5189940974110279E-6</v>
      </c>
      <c r="Y16" s="33">
        <f t="shared" si="20"/>
        <v>0</v>
      </c>
      <c r="Z16" s="33">
        <f t="shared" si="8"/>
        <v>3.5553870489440896E-8</v>
      </c>
      <c r="AA16" s="33">
        <f t="shared" si="0"/>
        <v>0</v>
      </c>
      <c r="AB16" s="34">
        <f t="shared" si="1"/>
        <v>1.9415158673279986E-8</v>
      </c>
      <c r="AC16" s="38">
        <f>((Branco!$O$10-S16)/(Branco!$O$10))*100</f>
        <v>5.675894822193909</v>
      </c>
      <c r="AD16" s="39">
        <f>((Branco!$T$10-X16)/(Branco!$T$10))*100</f>
        <v>2.5247337232519422</v>
      </c>
      <c r="AE16" s="40">
        <f t="shared" si="21"/>
        <v>40.362825185313071</v>
      </c>
      <c r="AF16" s="23">
        <f t="shared" si="22"/>
        <v>0.64323227386953097</v>
      </c>
      <c r="AG16" s="23">
        <f t="shared" si="23"/>
        <v>19.940200489955462</v>
      </c>
      <c r="AH16" s="23">
        <f t="shared" si="24"/>
        <v>10.934948655782026</v>
      </c>
      <c r="AI16" s="23">
        <f t="shared" si="25"/>
        <v>0</v>
      </c>
      <c r="AJ16" s="23">
        <f t="shared" si="26"/>
        <v>18.187185655554927</v>
      </c>
      <c r="AK16" s="117">
        <f t="shared" si="27"/>
        <v>9.9316077395249973</v>
      </c>
      <c r="AL16" s="39">
        <f t="shared" si="28"/>
        <v>63.27206235010744</v>
      </c>
      <c r="AM16" s="39">
        <f t="shared" si="29"/>
        <v>20.838607520354117</v>
      </c>
      <c r="AN16" s="39">
        <f t="shared" si="30"/>
        <v>11.42762347890387</v>
      </c>
      <c r="AO16" s="39">
        <f t="shared" si="9"/>
        <v>9.5033052442686348</v>
      </c>
      <c r="AP16" s="213">
        <f t="shared" si="31"/>
        <v>62.085747890461562</v>
      </c>
      <c r="AQ16" s="39">
        <f t="shared" si="10"/>
        <v>98.125058018369046</v>
      </c>
      <c r="AR16" s="117">
        <f t="shared" si="11"/>
        <v>3.5912557108250498</v>
      </c>
      <c r="AS16" s="231">
        <f t="shared" si="32"/>
        <v>7.1911217179924297E-2</v>
      </c>
      <c r="AT16" s="23">
        <f t="shared" si="12"/>
        <v>8.9403350652992208E-2</v>
      </c>
      <c r="AU16" s="23">
        <f t="shared" si="13"/>
        <v>2.7715038702427588</v>
      </c>
      <c r="AV16" s="23">
        <f t="shared" si="14"/>
        <v>1.5198569611008674</v>
      </c>
      <c r="AW16" s="23">
        <f t="shared" si="15"/>
        <v>2.5278509841756689</v>
      </c>
      <c r="AX16" s="117">
        <f t="shared" si="16"/>
        <v>1.380401832052389</v>
      </c>
      <c r="AY16" s="40">
        <f t="shared" si="33"/>
        <v>3.0778000953007596</v>
      </c>
      <c r="AZ16" s="23">
        <f t="shared" si="34"/>
        <v>2.6883587541354759</v>
      </c>
      <c r="BA16" s="1">
        <f t="shared" si="35"/>
        <v>77.740683560309392</v>
      </c>
      <c r="BB16" s="1">
        <f t="shared" si="36"/>
        <v>24.378505656057911</v>
      </c>
      <c r="BC16" s="1">
        <f t="shared" si="37"/>
        <v>70.805106066760487</v>
      </c>
      <c r="BD16" s="156">
        <f t="shared" si="38"/>
        <v>2.760803664104778</v>
      </c>
      <c r="BE16" s="134">
        <f t="shared" si="17"/>
        <v>3.7412110392732198E-7</v>
      </c>
      <c r="BF16" s="1">
        <f t="shared" si="18"/>
        <v>3.3024036338247789</v>
      </c>
    </row>
    <row r="17" spans="2:58" x14ac:dyDescent="0.25">
      <c r="B17" s="5" t="s">
        <v>79</v>
      </c>
      <c r="C17" s="3" t="s">
        <v>16</v>
      </c>
      <c r="D17" s="29">
        <f>D14*0.6875</f>
        <v>8.7468785402385524E-11</v>
      </c>
      <c r="G17" s="17">
        <v>10</v>
      </c>
      <c r="H17" s="17">
        <v>135</v>
      </c>
      <c r="I17" s="42">
        <v>24692</v>
      </c>
      <c r="J17" s="42">
        <v>495</v>
      </c>
      <c r="K17" s="42">
        <v>19</v>
      </c>
      <c r="L17" s="42">
        <v>253</v>
      </c>
      <c r="M17" s="42">
        <v>140</v>
      </c>
      <c r="N17" s="42">
        <v>43350</v>
      </c>
      <c r="O17" s="42"/>
      <c r="P17" s="42">
        <v>358</v>
      </c>
      <c r="Q17" s="42"/>
      <c r="R17" s="43">
        <v>200</v>
      </c>
      <c r="S17" s="32">
        <f t="shared" si="2"/>
        <v>3.6908556193705809E-6</v>
      </c>
      <c r="T17" s="33">
        <f t="shared" si="3"/>
        <v>7.7804447795613356E-8</v>
      </c>
      <c r="U17" s="210">
        <f t="shared" si="19"/>
        <v>1.2574456209392056E-9</v>
      </c>
      <c r="V17" s="33">
        <f t="shared" si="3"/>
        <v>3.976671776220238E-8</v>
      </c>
      <c r="W17" s="33">
        <f t="shared" si="3"/>
        <v>2.2005298366436098E-8</v>
      </c>
      <c r="X17" s="33">
        <f t="shared" si="7"/>
        <v>5.5153045050086E-6</v>
      </c>
      <c r="Y17" s="33">
        <f t="shared" si="20"/>
        <v>0</v>
      </c>
      <c r="Z17" s="33">
        <f t="shared" si="8"/>
        <v>3.8924420902812972E-8</v>
      </c>
      <c r="AA17" s="33">
        <f t="shared" si="0"/>
        <v>0</v>
      </c>
      <c r="AB17" s="34">
        <f t="shared" si="1"/>
        <v>1.9611271387151499E-8</v>
      </c>
      <c r="AC17" s="38">
        <f>((Branco!$O$10-S17)/(Branco!$O$10))*100</f>
        <v>4.6604115989034307</v>
      </c>
      <c r="AD17" s="39">
        <f>((Branco!$T$10-X17)/(Branco!$T$10))*100</f>
        <v>2.5898984970370846</v>
      </c>
      <c r="AE17" s="40">
        <f t="shared" si="21"/>
        <v>39.025231068046324</v>
      </c>
      <c r="AF17" s="23">
        <f t="shared" si="22"/>
        <v>0.63071080514014255</v>
      </c>
      <c r="AG17" s="23">
        <f t="shared" si="23"/>
        <v>19.946229212557007</v>
      </c>
      <c r="AH17" s="23">
        <f t="shared" si="24"/>
        <v>11.037439089952493</v>
      </c>
      <c r="AI17" s="23">
        <f t="shared" si="25"/>
        <v>0</v>
      </c>
      <c r="AJ17" s="23">
        <f t="shared" si="26"/>
        <v>19.523749129517146</v>
      </c>
      <c r="AK17" s="117">
        <f t="shared" si="27"/>
        <v>9.8366406947868903</v>
      </c>
      <c r="AL17" s="39">
        <f t="shared" si="28"/>
        <v>62.013465224336571</v>
      </c>
      <c r="AM17" s="39">
        <f t="shared" si="29"/>
        <v>21.130514076440608</v>
      </c>
      <c r="AN17" s="39">
        <f t="shared" si="30"/>
        <v>11.692774587753695</v>
      </c>
      <c r="AO17" s="39">
        <f t="shared" si="9"/>
        <v>10.341474857474342</v>
      </c>
      <c r="AP17" s="213">
        <f t="shared" si="31"/>
        <v>61.271585514593845</v>
      </c>
      <c r="AQ17" s="39">
        <f t="shared" si="10"/>
        <v>98.803679641092558</v>
      </c>
      <c r="AR17" s="117">
        <f t="shared" si="11"/>
        <v>2.8900827261969271</v>
      </c>
      <c r="AS17" s="231">
        <f t="shared" si="32"/>
        <v>5.8271175169194098E-2</v>
      </c>
      <c r="AT17" s="23">
        <f t="shared" ref="AT17:AT23" si="39">(AF17/100)*(($AC17/100)*($C$26))/($C$5/1000)</f>
        <v>7.1979060764479685E-2</v>
      </c>
      <c r="AU17" s="23"/>
      <c r="AV17" s="23">
        <f t="shared" ref="AV17:AV23" si="40">(AH17/100)*(($AC17/100)*($C$26))/($C$5/1000)</f>
        <v>1.2596335633783942</v>
      </c>
      <c r="AW17" s="23"/>
      <c r="AX17" s="117"/>
      <c r="AY17" s="40"/>
      <c r="AZ17" s="23"/>
      <c r="BA17" s="1"/>
      <c r="BB17" s="1"/>
      <c r="BC17" s="1"/>
      <c r="BD17" s="156"/>
      <c r="BE17" s="134">
        <f t="shared" si="17"/>
        <v>3.763913894223723E-7</v>
      </c>
      <c r="BF17" s="1"/>
    </row>
    <row r="18" spans="2:58" x14ac:dyDescent="0.25">
      <c r="B18" s="5" t="s">
        <v>13</v>
      </c>
      <c r="C18" s="3" t="s">
        <v>16</v>
      </c>
      <c r="D18" s="29">
        <v>1.1128238541580499E-10</v>
      </c>
      <c r="G18" s="17">
        <v>11</v>
      </c>
      <c r="H18" s="17">
        <v>150</v>
      </c>
      <c r="I18" s="42">
        <v>24659</v>
      </c>
      <c r="J18" s="42">
        <v>491</v>
      </c>
      <c r="K18" s="42">
        <v>19</v>
      </c>
      <c r="L18" s="42">
        <v>256</v>
      </c>
      <c r="M18" s="42">
        <v>141</v>
      </c>
      <c r="N18" s="42">
        <v>43355</v>
      </c>
      <c r="O18" s="42"/>
      <c r="P18" s="42">
        <v>323</v>
      </c>
      <c r="Q18" s="42"/>
      <c r="R18" s="43">
        <v>202</v>
      </c>
      <c r="S18" s="32">
        <f t="shared" ref="S18:S28" si="41">I17*$D$9</f>
        <v>3.6908556193705809E-6</v>
      </c>
      <c r="T18" s="33">
        <f t="shared" ref="T18:T28" si="42">J17*$D$10</f>
        <v>7.7804447795613356E-8</v>
      </c>
      <c r="U18" s="210">
        <f t="shared" si="19"/>
        <v>1.2574456209392056E-9</v>
      </c>
      <c r="V18" s="33">
        <f t="shared" ref="V18:V28" si="43">L17*$D$10</f>
        <v>3.976671776220238E-8</v>
      </c>
      <c r="W18" s="33">
        <f t="shared" ref="W18:W28" si="44">M17*$D$10</f>
        <v>2.2005298366436098E-8</v>
      </c>
      <c r="X18" s="33">
        <f t="shared" ref="X18:X28" si="45">N17*$D$14</f>
        <v>5.5153045050086E-6</v>
      </c>
      <c r="Y18" s="33">
        <f t="shared" ref="Y18:Y28" si="46">O17*$D$17</f>
        <v>0</v>
      </c>
      <c r="Z18" s="33">
        <f t="shared" ref="Z18:Z28" si="47">P17*$D$15</f>
        <v>3.8924420902812972E-8</v>
      </c>
      <c r="AA18" s="33">
        <f t="shared" ref="AA18:AA28" si="48">Q17*$D$16</f>
        <v>0</v>
      </c>
      <c r="AB18" s="34">
        <f t="shared" ref="AB18:AB28" si="49">R17*$D$19</f>
        <v>1.9611271387151499E-8</v>
      </c>
      <c r="AC18" s="38">
        <f>((Branco!$O$10-S18)/(Branco!$O$10))*100</f>
        <v>4.6604115989034307</v>
      </c>
      <c r="AD18" s="39">
        <f>((Branco!$T$10-X18)/(Branco!$T$10))*100</f>
        <v>2.5898984970370846</v>
      </c>
      <c r="AE18" s="40">
        <f t="shared" si="21"/>
        <v>39.025231068046324</v>
      </c>
      <c r="AF18" s="23">
        <f t="shared" si="22"/>
        <v>0.63071080514014255</v>
      </c>
      <c r="AG18" s="23">
        <f t="shared" si="23"/>
        <v>19.946229212557007</v>
      </c>
      <c r="AH18" s="23">
        <f t="shared" si="24"/>
        <v>11.037439089952493</v>
      </c>
      <c r="AI18" s="23">
        <f t="shared" si="25"/>
        <v>0</v>
      </c>
      <c r="AJ18" s="23">
        <f t="shared" si="26"/>
        <v>19.523749129517146</v>
      </c>
      <c r="AK18" s="117">
        <f t="shared" si="27"/>
        <v>9.8366406947868903</v>
      </c>
      <c r="AL18" s="39">
        <f t="shared" si="28"/>
        <v>62.013465224336571</v>
      </c>
      <c r="AM18" s="39">
        <f t="shared" si="29"/>
        <v>21.130514076440608</v>
      </c>
      <c r="AN18" s="39">
        <f t="shared" si="30"/>
        <v>11.692774587753695</v>
      </c>
      <c r="AO18" s="39">
        <f t="shared" si="9"/>
        <v>10.341474857474342</v>
      </c>
      <c r="AP18" s="213">
        <f t="shared" si="31"/>
        <v>61.271585514593845</v>
      </c>
      <c r="AQ18" s="39">
        <f t="shared" si="10"/>
        <v>98.803679641092558</v>
      </c>
      <c r="AR18" s="117">
        <f t="shared" si="11"/>
        <v>2.8900827261969271</v>
      </c>
      <c r="AS18" s="231">
        <f t="shared" si="32"/>
        <v>5.8271175169194098E-2</v>
      </c>
      <c r="AT18" s="23">
        <f t="shared" si="39"/>
        <v>7.1979060764479685E-2</v>
      </c>
      <c r="AU18" s="23">
        <f t="shared" ref="AU18:AU23" si="50">(AG18/100)*(($AC18/100)*($C$26))/($C$5/1000)</f>
        <v>2.2763377966766698</v>
      </c>
      <c r="AV18" s="23">
        <f t="shared" si="40"/>
        <v>1.2596335633783942</v>
      </c>
      <c r="AW18" s="23">
        <f t="shared" ref="AW18:AW28" si="51">(AJ18/100)*(($AC18/100)*($C$26))/($C$5/1000)</f>
        <v>2.2281227996906079</v>
      </c>
      <c r="AX18" s="117">
        <f t="shared" ref="AX18:AX28" si="52">(AK18/100)*(($AC18/100)*($C$26))/($C$5/1000)</f>
        <v>1.1225939884303964</v>
      </c>
      <c r="AY18" s="40">
        <f t="shared" si="33"/>
        <v>2.4940062972415071</v>
      </c>
      <c r="AZ18" s="23">
        <f t="shared" si="34"/>
        <v>2.1644103571879043</v>
      </c>
      <c r="BA18" s="1">
        <f t="shared" si="35"/>
        <v>63.851275196780591</v>
      </c>
      <c r="BB18" s="1">
        <f t="shared" si="36"/>
        <v>20.20452235658944</v>
      </c>
      <c r="BC18" s="1">
        <f t="shared" si="37"/>
        <v>62.409719619333927</v>
      </c>
      <c r="BD18" s="156">
        <f t="shared" si="38"/>
        <v>2.2451879768607927</v>
      </c>
      <c r="BE18" s="134">
        <f t="shared" si="17"/>
        <v>3.763913894223723E-7</v>
      </c>
      <c r="BF18" s="1">
        <f t="shared" ref="BF18:BF28" si="53">(BE18/((3*S18)+BE18))*100</f>
        <v>3.2875601542475694</v>
      </c>
    </row>
    <row r="19" spans="2:58" ht="15.75" thickBot="1" x14ac:dyDescent="0.3">
      <c r="B19" s="6" t="s">
        <v>11</v>
      </c>
      <c r="C19" s="7" t="s">
        <v>17</v>
      </c>
      <c r="D19" s="30">
        <v>9.8056356935757502E-11</v>
      </c>
      <c r="G19" s="17">
        <v>12</v>
      </c>
      <c r="H19" s="17">
        <v>165</v>
      </c>
      <c r="I19" s="42">
        <v>24697</v>
      </c>
      <c r="J19" s="42">
        <v>481</v>
      </c>
      <c r="K19" s="42">
        <v>19</v>
      </c>
      <c r="L19" s="42">
        <v>255</v>
      </c>
      <c r="M19" s="42">
        <v>141</v>
      </c>
      <c r="N19" s="42">
        <v>43364</v>
      </c>
      <c r="O19" s="42"/>
      <c r="P19" s="42">
        <v>333</v>
      </c>
      <c r="Q19" s="42"/>
      <c r="R19" s="43">
        <v>204</v>
      </c>
      <c r="S19" s="32">
        <f t="shared" si="41"/>
        <v>3.6859229190854995E-6</v>
      </c>
      <c r="T19" s="33">
        <f t="shared" si="42"/>
        <v>7.7175724985143741E-8</v>
      </c>
      <c r="U19" s="210">
        <f t="shared" si="19"/>
        <v>1.2574456209392056E-9</v>
      </c>
      <c r="V19" s="33">
        <f t="shared" si="43"/>
        <v>4.0238259870054581E-8</v>
      </c>
      <c r="W19" s="33">
        <f t="shared" si="44"/>
        <v>2.2162479069053498E-8</v>
      </c>
      <c r="X19" s="33">
        <f t="shared" si="45"/>
        <v>5.5159406416297084E-6</v>
      </c>
      <c r="Y19" s="33">
        <f t="shared" si="46"/>
        <v>0</v>
      </c>
      <c r="Z19" s="33">
        <f t="shared" si="47"/>
        <v>3.5118960758683214E-8</v>
      </c>
      <c r="AA19" s="33">
        <f t="shared" si="48"/>
        <v>0</v>
      </c>
      <c r="AB19" s="34">
        <f t="shared" si="49"/>
        <v>1.9807384101023016E-8</v>
      </c>
      <c r="AC19" s="38">
        <f>((Branco!$O$10-S19)/(Branco!$O$10))*100</f>
        <v>4.7878296459322751</v>
      </c>
      <c r="AD19" s="39">
        <f>((Branco!$T$10-X19)/(Branco!$T$10))*100</f>
        <v>2.5786631912120583</v>
      </c>
      <c r="AE19" s="40">
        <f t="shared" si="21"/>
        <v>39.423592505922414</v>
      </c>
      <c r="AF19" s="23">
        <f t="shared" si="22"/>
        <v>0.64233959276452002</v>
      </c>
      <c r="AG19" s="23">
        <f t="shared" si="23"/>
        <v>20.554866968464641</v>
      </c>
      <c r="AH19" s="23">
        <f t="shared" si="24"/>
        <v>11.321235322474665</v>
      </c>
      <c r="AI19" s="23">
        <f t="shared" si="25"/>
        <v>0</v>
      </c>
      <c r="AJ19" s="23">
        <f t="shared" si="26"/>
        <v>17.939780914896815</v>
      </c>
      <c r="AK19" s="117">
        <f t="shared" si="27"/>
        <v>10.118184695476929</v>
      </c>
      <c r="AL19" s="39">
        <f t="shared" si="28"/>
        <v>62.27196312828486</v>
      </c>
      <c r="AM19" s="39">
        <f t="shared" si="29"/>
        <v>21.645108704468331</v>
      </c>
      <c r="AN19" s="39">
        <f t="shared" si="30"/>
        <v>11.921720028632947</v>
      </c>
      <c r="AO19" s="39">
        <f t="shared" si="9"/>
        <v>9.445658505915711</v>
      </c>
      <c r="AP19" s="213">
        <f t="shared" si="31"/>
        <v>61.458975277332335</v>
      </c>
      <c r="AQ19" s="39">
        <f t="shared" si="10"/>
        <v>98.694456043921875</v>
      </c>
      <c r="AR19" s="117">
        <f t="shared" si="11"/>
        <v>2.981475511760038</v>
      </c>
      <c r="AS19" s="231">
        <f t="shared" si="32"/>
        <v>6.0047424945325868E-2</v>
      </c>
      <c r="AT19" s="23">
        <f t="shared" si="39"/>
        <v>7.5310409869781159E-2</v>
      </c>
      <c r="AU19" s="23">
        <f t="shared" si="50"/>
        <v>2.4099331158329971</v>
      </c>
      <c r="AV19" s="23">
        <f t="shared" si="40"/>
        <v>1.3273459739548927</v>
      </c>
      <c r="AW19" s="23">
        <f t="shared" si="51"/>
        <v>2.1033301837432412</v>
      </c>
      <c r="AX19" s="117">
        <f t="shared" si="52"/>
        <v>1.186295606152777</v>
      </c>
      <c r="AY19" s="40">
        <f t="shared" si="33"/>
        <v>2.5700297876599469</v>
      </c>
      <c r="AZ19" s="23">
        <f t="shared" si="34"/>
        <v>2.2645840247843196</v>
      </c>
      <c r="BA19" s="1">
        <f t="shared" si="35"/>
        <v>67.598623899115566</v>
      </c>
      <c r="BB19" s="1">
        <f t="shared" si="36"/>
        <v>21.290629422236478</v>
      </c>
      <c r="BC19" s="1">
        <f t="shared" si="37"/>
        <v>58.91427844664819</v>
      </c>
      <c r="BD19" s="156">
        <f t="shared" si="38"/>
        <v>2.3725912123055539</v>
      </c>
      <c r="BE19" s="134">
        <f t="shared" si="17"/>
        <v>3.7180002576515548E-7</v>
      </c>
      <c r="BF19" s="1">
        <f t="shared" si="53"/>
        <v>3.2529663439049021</v>
      </c>
    </row>
    <row r="20" spans="2:58" ht="15.75" thickBot="1" x14ac:dyDescent="0.3">
      <c r="B20" s="5"/>
      <c r="C20" s="3"/>
      <c r="G20" s="17">
        <v>13</v>
      </c>
      <c r="H20" s="17">
        <v>180</v>
      </c>
      <c r="I20" s="93">
        <v>24411</v>
      </c>
      <c r="J20" s="93">
        <v>476</v>
      </c>
      <c r="K20" s="93">
        <v>19</v>
      </c>
      <c r="L20" s="93">
        <v>255</v>
      </c>
      <c r="M20" s="93">
        <v>141</v>
      </c>
      <c r="N20" s="93">
        <v>43335</v>
      </c>
      <c r="O20" s="93"/>
      <c r="P20" s="93">
        <v>339</v>
      </c>
      <c r="Q20" s="93"/>
      <c r="R20" s="94">
        <v>206</v>
      </c>
      <c r="S20" s="32">
        <f t="shared" si="41"/>
        <v>3.6916029982016536E-6</v>
      </c>
      <c r="T20" s="33">
        <f t="shared" si="42"/>
        <v>7.5603917958969737E-8</v>
      </c>
      <c r="U20" s="210">
        <f t="shared" si="19"/>
        <v>1.2574456209392056E-9</v>
      </c>
      <c r="V20" s="33">
        <f t="shared" si="43"/>
        <v>4.008107916743718E-8</v>
      </c>
      <c r="W20" s="33">
        <f t="shared" si="44"/>
        <v>2.2162479069053498E-8</v>
      </c>
      <c r="X20" s="33">
        <f t="shared" si="45"/>
        <v>5.5170856875477029E-6</v>
      </c>
      <c r="Y20" s="33">
        <f t="shared" si="46"/>
        <v>0</v>
      </c>
      <c r="Z20" s="33">
        <f t="shared" si="47"/>
        <v>3.6206235085577432E-8</v>
      </c>
      <c r="AA20" s="33">
        <f t="shared" si="48"/>
        <v>0</v>
      </c>
      <c r="AB20" s="34">
        <f t="shared" si="49"/>
        <v>2.0003496814894532E-8</v>
      </c>
      <c r="AC20" s="38">
        <f>((Branco!$O$10-S20)/(Branco!$O$10))*100</f>
        <v>4.6411058342020972</v>
      </c>
      <c r="AD20" s="39">
        <f>((Branco!$T$10-X20)/(Branco!$T$10))*100</f>
        <v>2.5584396407270207</v>
      </c>
      <c r="AE20" s="40">
        <f t="shared" si="21"/>
        <v>38.708779152108725</v>
      </c>
      <c r="AF20" s="23">
        <f t="shared" si="22"/>
        <v>0.64380505866293103</v>
      </c>
      <c r="AG20" s="23">
        <f t="shared" si="23"/>
        <v>20.521286244880926</v>
      </c>
      <c r="AH20" s="23">
        <f t="shared" si="24"/>
        <v>11.347064158934158</v>
      </c>
      <c r="AI20" s="23">
        <f t="shared" si="25"/>
        <v>0</v>
      </c>
      <c r="AJ20" s="23">
        <f t="shared" si="26"/>
        <v>18.537387951475491</v>
      </c>
      <c r="AK20" s="117">
        <f t="shared" si="27"/>
        <v>10.24167743393777</v>
      </c>
      <c r="AL20" s="39">
        <f t="shared" si="28"/>
        <v>61.657501347689191</v>
      </c>
      <c r="AM20" s="39">
        <f t="shared" si="29"/>
        <v>21.791632492946288</v>
      </c>
      <c r="AN20" s="39">
        <f t="shared" si="30"/>
        <v>12.049490907864417</v>
      </c>
      <c r="AO20" s="39">
        <f t="shared" si="9"/>
        <v>9.8424616468300794</v>
      </c>
      <c r="AP20" s="213">
        <f t="shared" si="31"/>
        <v>60.90368238883115</v>
      </c>
      <c r="AQ20" s="39">
        <f t="shared" si="10"/>
        <v>98.777409167771452</v>
      </c>
      <c r="AR20" s="117">
        <f t="shared" si="11"/>
        <v>2.8615898922708398</v>
      </c>
      <c r="AS20" s="231">
        <f t="shared" si="32"/>
        <v>5.7681348848940169E-2</v>
      </c>
      <c r="AT20" s="23">
        <f t="shared" si="39"/>
        <v>7.3169061816056688E-2</v>
      </c>
      <c r="AU20" s="23">
        <f t="shared" si="50"/>
        <v>2.332263845386807</v>
      </c>
      <c r="AV20" s="23">
        <f t="shared" si="40"/>
        <v>1.289604714507999</v>
      </c>
      <c r="AW20" s="23">
        <f t="shared" si="51"/>
        <v>2.1067919033545044</v>
      </c>
      <c r="AX20" s="117">
        <f t="shared" si="52"/>
        <v>1.1639764540220023</v>
      </c>
      <c r="AY20" s="40">
        <f t="shared" si="33"/>
        <v>2.4687617307346392</v>
      </c>
      <c r="AZ20" s="23">
        <f t="shared" si="34"/>
        <v>2.2001936888088247</v>
      </c>
      <c r="BA20" s="1">
        <f t="shared" si="35"/>
        <v>65.420000863099943</v>
      </c>
      <c r="BB20" s="1">
        <f t="shared" si="36"/>
        <v>20.685259620708301</v>
      </c>
      <c r="BC20" s="1">
        <f t="shared" si="37"/>
        <v>59.011241212959675</v>
      </c>
      <c r="BD20" s="156">
        <f t="shared" si="38"/>
        <v>2.3279529080440047</v>
      </c>
      <c r="BE20" s="134">
        <f t="shared" si="17"/>
        <v>3.6785751760829285E-7</v>
      </c>
      <c r="BF20" s="1">
        <f t="shared" si="53"/>
        <v>3.2147884168053182</v>
      </c>
    </row>
    <row r="21" spans="2:58" x14ac:dyDescent="0.25">
      <c r="B21" s="253" t="s">
        <v>20</v>
      </c>
      <c r="C21" s="24">
        <v>10</v>
      </c>
      <c r="D21" s="13" t="s">
        <v>21</v>
      </c>
      <c r="G21" s="17">
        <v>14</v>
      </c>
      <c r="H21" s="17">
        <v>195</v>
      </c>
      <c r="I21" s="42">
        <v>24555</v>
      </c>
      <c r="J21" s="42">
        <v>476</v>
      </c>
      <c r="K21" s="42">
        <v>19</v>
      </c>
      <c r="L21" s="42">
        <v>257</v>
      </c>
      <c r="M21" s="42">
        <v>142</v>
      </c>
      <c r="N21" s="42">
        <v>43354</v>
      </c>
      <c r="O21" s="42"/>
      <c r="P21" s="42">
        <v>345</v>
      </c>
      <c r="Q21" s="42"/>
      <c r="R21" s="43">
        <v>210</v>
      </c>
      <c r="S21" s="32">
        <f t="shared" si="41"/>
        <v>3.6488529290642819E-6</v>
      </c>
      <c r="T21" s="33">
        <f t="shared" si="42"/>
        <v>7.4818014445882736E-8</v>
      </c>
      <c r="U21" s="210">
        <f t="shared" si="19"/>
        <v>1.2574456209392056E-9</v>
      </c>
      <c r="V21" s="33">
        <f t="shared" si="43"/>
        <v>4.008107916743718E-8</v>
      </c>
      <c r="W21" s="33">
        <f t="shared" si="44"/>
        <v>2.2162479069053498E-8</v>
      </c>
      <c r="X21" s="33">
        <f t="shared" si="45"/>
        <v>5.513396095145275E-6</v>
      </c>
      <c r="Y21" s="33">
        <f t="shared" si="46"/>
        <v>0</v>
      </c>
      <c r="Z21" s="33">
        <f t="shared" si="47"/>
        <v>3.6858599681713961E-8</v>
      </c>
      <c r="AA21" s="33">
        <f t="shared" si="48"/>
        <v>0</v>
      </c>
      <c r="AB21" s="34">
        <f t="shared" si="49"/>
        <v>2.0199609528766045E-8</v>
      </c>
      <c r="AC21" s="38">
        <f>((Branco!$O$10-S21)/(Branco!$O$10))*100</f>
        <v>5.7453955751187298</v>
      </c>
      <c r="AD21" s="39">
        <f>((Branco!$T$10-X21)/(Branco!$T$10))*100</f>
        <v>2.6236044145121631</v>
      </c>
      <c r="AE21" s="40">
        <f t="shared" si="21"/>
        <v>38.294132534254004</v>
      </c>
      <c r="AF21" s="23">
        <f t="shared" si="22"/>
        <v>0.64359886612191608</v>
      </c>
      <c r="AG21" s="23">
        <f t="shared" si="23"/>
        <v>20.514713857636078</v>
      </c>
      <c r="AH21" s="23">
        <f t="shared" si="24"/>
        <v>11.34343001539877</v>
      </c>
      <c r="AI21" s="23">
        <f t="shared" si="25"/>
        <v>0</v>
      </c>
      <c r="AJ21" s="23">
        <f t="shared" si="26"/>
        <v>18.865350967840882</v>
      </c>
      <c r="AK21" s="117">
        <f t="shared" si="27"/>
        <v>10.338773758748346</v>
      </c>
      <c r="AL21" s="39">
        <f t="shared" si="28"/>
        <v>61.300754360376288</v>
      </c>
      <c r="AM21" s="39">
        <f t="shared" si="29"/>
        <v>21.893126557277245</v>
      </c>
      <c r="AN21" s="39">
        <f t="shared" si="30"/>
        <v>12.105611155200359</v>
      </c>
      <c r="AO21" s="39">
        <f t="shared" si="9"/>
        <v>10.066470318635631</v>
      </c>
      <c r="AP21" s="213">
        <f t="shared" si="31"/>
        <v>60.074144531407256</v>
      </c>
      <c r="AQ21" s="39">
        <f t="shared" si="10"/>
        <v>97.999029796993995</v>
      </c>
      <c r="AR21" s="117">
        <f t="shared" si="11"/>
        <v>3.5219708285354612</v>
      </c>
      <c r="AS21" s="231">
        <f t="shared" si="32"/>
        <v>7.0433280124697434E-2</v>
      </c>
      <c r="AT21" s="23">
        <f t="shared" si="39"/>
        <v>9.0549662412860346E-2</v>
      </c>
      <c r="AU21" s="23">
        <f t="shared" si="50"/>
        <v>2.8862704894099238</v>
      </c>
      <c r="AV21" s="23">
        <f t="shared" si="40"/>
        <v>1.5959378000266635</v>
      </c>
      <c r="AW21" s="23">
        <f t="shared" si="51"/>
        <v>2.654217170597887</v>
      </c>
      <c r="AX21" s="117">
        <f t="shared" si="52"/>
        <v>1.4545899983612838</v>
      </c>
      <c r="AY21" s="40">
        <f t="shared" si="33"/>
        <v>3.01454438933705</v>
      </c>
      <c r="AZ21" s="23">
        <f t="shared" si="34"/>
        <v>2.7228283487547107</v>
      </c>
      <c r="BA21" s="1">
        <f t="shared" si="35"/>
        <v>80.959887227948371</v>
      </c>
      <c r="BB21" s="1">
        <f t="shared" si="36"/>
        <v>25.598842312427681</v>
      </c>
      <c r="BC21" s="1">
        <f t="shared" si="37"/>
        <v>74.344622948446812</v>
      </c>
      <c r="BD21" s="156">
        <f t="shared" si="38"/>
        <v>2.9091799967225676</v>
      </c>
      <c r="BE21" s="134">
        <f t="shared" si="17"/>
        <v>3.6615217166516843E-7</v>
      </c>
      <c r="BF21" s="1">
        <f t="shared" si="53"/>
        <v>3.236643922016464</v>
      </c>
    </row>
    <row r="22" spans="2:58" x14ac:dyDescent="0.25">
      <c r="B22" s="260"/>
      <c r="C22" s="23">
        <f>(C21/1000)*60</f>
        <v>0.6</v>
      </c>
      <c r="D22" s="14" t="s">
        <v>22</v>
      </c>
      <c r="G22" s="17">
        <v>15</v>
      </c>
      <c r="H22" s="17">
        <v>210</v>
      </c>
      <c r="I22" s="42">
        <v>24621</v>
      </c>
      <c r="J22" s="42">
        <v>473</v>
      </c>
      <c r="K22" s="42">
        <v>19</v>
      </c>
      <c r="L22" s="42">
        <v>258</v>
      </c>
      <c r="M22" s="42">
        <v>142</v>
      </c>
      <c r="N22" s="42">
        <v>43376</v>
      </c>
      <c r="O22" s="42"/>
      <c r="P22" s="42">
        <v>308</v>
      </c>
      <c r="Q22" s="42"/>
      <c r="R22" s="43">
        <v>211</v>
      </c>
      <c r="S22" s="32">
        <f t="shared" si="41"/>
        <v>3.6703774393991825E-6</v>
      </c>
      <c r="T22" s="33">
        <f t="shared" si="42"/>
        <v>7.4818014445882736E-8</v>
      </c>
      <c r="U22" s="210">
        <f t="shared" si="19"/>
        <v>1.2574456209392056E-9</v>
      </c>
      <c r="V22" s="33">
        <f t="shared" si="43"/>
        <v>4.0395440572671981E-8</v>
      </c>
      <c r="W22" s="33">
        <f t="shared" si="44"/>
        <v>2.2319659771670902E-8</v>
      </c>
      <c r="X22" s="33">
        <f t="shared" si="45"/>
        <v>5.5158134143054862E-6</v>
      </c>
      <c r="Y22" s="33">
        <f t="shared" si="46"/>
        <v>0</v>
      </c>
      <c r="Z22" s="33">
        <f t="shared" si="47"/>
        <v>3.751096427785049E-8</v>
      </c>
      <c r="AA22" s="33">
        <f t="shared" si="48"/>
        <v>0</v>
      </c>
      <c r="AB22" s="34">
        <f t="shared" si="49"/>
        <v>2.0591834956509074E-8</v>
      </c>
      <c r="AC22" s="38">
        <f>((Branco!$O$10-S22)/(Branco!$O$10))*100</f>
        <v>5.18938955172014</v>
      </c>
      <c r="AD22" s="39">
        <f>((Branco!$T$10-X22)/(Branco!$T$10))*100</f>
        <v>2.5809102523770728</v>
      </c>
      <c r="AE22" s="40">
        <f t="shared" si="21"/>
        <v>37.999257354631375</v>
      </c>
      <c r="AF22" s="23">
        <f t="shared" si="22"/>
        <v>0.63864298075010706</v>
      </c>
      <c r="AG22" s="23">
        <f t="shared" si="23"/>
        <v>20.516405756597191</v>
      </c>
      <c r="AH22" s="23">
        <f t="shared" si="24"/>
        <v>11.335912908314402</v>
      </c>
      <c r="AI22" s="23">
        <f t="shared" si="25"/>
        <v>0</v>
      </c>
      <c r="AJ22" s="23">
        <f t="shared" si="26"/>
        <v>19.051411558715383</v>
      </c>
      <c r="AK22" s="117">
        <f t="shared" si="27"/>
        <v>10.458369440991531</v>
      </c>
      <c r="AL22" s="39">
        <f t="shared" si="28"/>
        <v>61.060903399829037</v>
      </c>
      <c r="AM22" s="39">
        <f t="shared" si="29"/>
        <v>21.978504445036499</v>
      </c>
      <c r="AN22" s="39">
        <f t="shared" si="30"/>
        <v>12.143765101926782</v>
      </c>
      <c r="AO22" s="39">
        <f t="shared" si="9"/>
        <v>10.204553823780831</v>
      </c>
      <c r="AP22" s="213">
        <f t="shared" si="31"/>
        <v>60.082449051332652</v>
      </c>
      <c r="AQ22" s="39">
        <f t="shared" si="10"/>
        <v>98.397576363897812</v>
      </c>
      <c r="AR22" s="117">
        <f t="shared" si="11"/>
        <v>3.1686881412166561</v>
      </c>
      <c r="AS22" s="231">
        <f t="shared" si="32"/>
        <v>6.362595053987026E-2</v>
      </c>
      <c r="AT22" s="23">
        <f t="shared" si="39"/>
        <v>8.1157011434986465E-2</v>
      </c>
      <c r="AU22" s="23">
        <f t="shared" si="50"/>
        <v>2.607168992348941</v>
      </c>
      <c r="AV22" s="23">
        <f t="shared" si="40"/>
        <v>1.4405369529710101</v>
      </c>
      <c r="AW22" s="23">
        <f t="shared" si="51"/>
        <v>2.4210015177921278</v>
      </c>
      <c r="AX22" s="117">
        <f t="shared" si="52"/>
        <v>1.3290211180540255</v>
      </c>
      <c r="AY22" s="40">
        <f t="shared" si="33"/>
        <v>2.7231906831064467</v>
      </c>
      <c r="AZ22" s="23">
        <f t="shared" si="34"/>
        <v>2.4403913338500431</v>
      </c>
      <c r="BA22" s="1">
        <f t="shared" si="35"/>
        <v>73.131090235387802</v>
      </c>
      <c r="BB22" s="1">
        <f t="shared" si="36"/>
        <v>23.106212725655002</v>
      </c>
      <c r="BC22" s="1">
        <f t="shared" si="37"/>
        <v>67.812252513357507</v>
      </c>
      <c r="BD22" s="156">
        <f t="shared" si="38"/>
        <v>2.6580422361080509</v>
      </c>
      <c r="BE22" s="134">
        <f t="shared" si="17"/>
        <v>3.6759043977439201E-7</v>
      </c>
      <c r="BF22" s="1">
        <f t="shared" si="53"/>
        <v>3.2305070401408447</v>
      </c>
    </row>
    <row r="23" spans="2:58" ht="18.75" thickBot="1" x14ac:dyDescent="0.4">
      <c r="B23" s="254"/>
      <c r="C23" s="25">
        <f>(1*C22)/(0.082057*298)</f>
        <v>2.4536880690153747E-2</v>
      </c>
      <c r="D23" s="15" t="s">
        <v>23</v>
      </c>
      <c r="G23" s="17">
        <v>16</v>
      </c>
      <c r="H23" s="17">
        <v>225</v>
      </c>
      <c r="I23" s="42">
        <v>24283</v>
      </c>
      <c r="J23" s="42">
        <v>469</v>
      </c>
      <c r="K23" s="42">
        <v>19</v>
      </c>
      <c r="L23" s="42">
        <v>256</v>
      </c>
      <c r="M23" s="42">
        <v>142</v>
      </c>
      <c r="N23" s="42">
        <v>43379</v>
      </c>
      <c r="O23" s="42"/>
      <c r="P23" s="42">
        <v>359</v>
      </c>
      <c r="Q23" s="42"/>
      <c r="R23" s="43">
        <v>214</v>
      </c>
      <c r="S23" s="32">
        <f t="shared" si="41"/>
        <v>3.6802428399693454E-6</v>
      </c>
      <c r="T23" s="33">
        <f t="shared" si="42"/>
        <v>7.4346472338030535E-8</v>
      </c>
      <c r="U23" s="210">
        <f t="shared" si="19"/>
        <v>1.2574456209392056E-9</v>
      </c>
      <c r="V23" s="33">
        <f t="shared" si="43"/>
        <v>4.0552621275289381E-8</v>
      </c>
      <c r="W23" s="33">
        <f t="shared" si="44"/>
        <v>2.2319659771670902E-8</v>
      </c>
      <c r="X23" s="33">
        <f t="shared" si="45"/>
        <v>5.5186124154383631E-6</v>
      </c>
      <c r="Y23" s="33">
        <f t="shared" si="46"/>
        <v>0</v>
      </c>
      <c r="Z23" s="33">
        <f t="shared" si="47"/>
        <v>3.3488049268341885E-8</v>
      </c>
      <c r="AA23" s="33">
        <f t="shared" si="48"/>
        <v>0</v>
      </c>
      <c r="AB23" s="34">
        <f t="shared" si="49"/>
        <v>2.0689891313444834E-8</v>
      </c>
      <c r="AC23" s="38">
        <f>((Branco!$O$10-S23)/(Branco!$O$10))*100</f>
        <v>4.9345534576624521</v>
      </c>
      <c r="AD23" s="39">
        <f>((Branco!$T$10-X23)/(Branco!$T$10))*100</f>
        <v>2.5314749067469546</v>
      </c>
      <c r="AE23" s="40">
        <f t="shared" si="21"/>
        <v>38.590643573573509</v>
      </c>
      <c r="AF23" s="23">
        <f t="shared" si="22"/>
        <v>0.65269587439447796</v>
      </c>
      <c r="AG23" s="23">
        <f t="shared" si="23"/>
        <v>21.049441949221912</v>
      </c>
      <c r="AH23" s="23">
        <f t="shared" si="24"/>
        <v>11.585351770501983</v>
      </c>
      <c r="AI23" s="23">
        <f t="shared" si="25"/>
        <v>0</v>
      </c>
      <c r="AJ23" s="23">
        <f t="shared" si="26"/>
        <v>17.38247064921984</v>
      </c>
      <c r="AK23" s="117">
        <f t="shared" si="27"/>
        <v>10.739396183088289</v>
      </c>
      <c r="AL23" s="39">
        <f t="shared" si="28"/>
        <v>61.533672615978588</v>
      </c>
      <c r="AM23" s="39">
        <f t="shared" si="29"/>
        <v>22.375880951264943</v>
      </c>
      <c r="AN23" s="39">
        <f t="shared" si="30"/>
        <v>12.315407345269854</v>
      </c>
      <c r="AO23" s="39">
        <f t="shared" si="9"/>
        <v>9.238916994190852</v>
      </c>
      <c r="AP23" s="213">
        <f t="shared" si="31"/>
        <v>60.645381597876025</v>
      </c>
      <c r="AQ23" s="39">
        <f t="shared" si="10"/>
        <v>98.556414755793554</v>
      </c>
      <c r="AR23" s="117">
        <f t="shared" si="11"/>
        <v>3.0364119696984648</v>
      </c>
      <c r="AS23" s="231">
        <f t="shared" si="32"/>
        <v>6.1068320315231267E-2</v>
      </c>
      <c r="AT23" s="23">
        <f t="shared" si="39"/>
        <v>7.8869730243098179E-2</v>
      </c>
      <c r="AU23" s="23">
        <f t="shared" si="50"/>
        <v>2.543548800339916</v>
      </c>
      <c r="AV23" s="23">
        <f t="shared" si="40"/>
        <v>1.3999377118149929</v>
      </c>
      <c r="AW23" s="23">
        <f t="shared" si="51"/>
        <v>2.1004434451717735</v>
      </c>
      <c r="AX23" s="117">
        <f t="shared" si="52"/>
        <v>1.2977150816522729</v>
      </c>
      <c r="AY23" s="40">
        <f t="shared" si="33"/>
        <v>2.6137241094918982</v>
      </c>
      <c r="AZ23" s="23">
        <f t="shared" si="34"/>
        <v>2.3716127884099625</v>
      </c>
      <c r="BA23" s="1">
        <f t="shared" si="35"/>
        <v>71.34654384953464</v>
      </c>
      <c r="BB23" s="1">
        <f t="shared" si="36"/>
        <v>22.455000897512484</v>
      </c>
      <c r="BC23" s="1">
        <f t="shared" si="37"/>
        <v>58.833420899261377</v>
      </c>
      <c r="BD23" s="156">
        <f t="shared" si="38"/>
        <v>2.5954301633045458</v>
      </c>
      <c r="BE23" s="134">
        <f t="shared" si="17"/>
        <v>3.6246725984656152E-7</v>
      </c>
      <c r="BF23" s="1">
        <f t="shared" si="53"/>
        <v>3.1786462922095158</v>
      </c>
    </row>
    <row r="24" spans="2:58" x14ac:dyDescent="0.25">
      <c r="B24" s="253" t="s">
        <v>24</v>
      </c>
      <c r="C24" s="24">
        <v>20</v>
      </c>
      <c r="D24" s="13" t="s">
        <v>21</v>
      </c>
      <c r="G24" s="17">
        <v>17</v>
      </c>
      <c r="H24" s="17">
        <v>240</v>
      </c>
      <c r="I24" s="93">
        <v>24544</v>
      </c>
      <c r="J24" s="93">
        <v>468</v>
      </c>
      <c r="K24" s="93">
        <v>19</v>
      </c>
      <c r="L24" s="93">
        <v>257</v>
      </c>
      <c r="M24" s="93">
        <v>142</v>
      </c>
      <c r="N24" s="93">
        <v>43335</v>
      </c>
      <c r="O24" s="93"/>
      <c r="P24" s="93">
        <v>335</v>
      </c>
      <c r="Q24" s="93"/>
      <c r="R24" s="94">
        <v>214</v>
      </c>
      <c r="S24" s="32">
        <f t="shared" si="41"/>
        <v>3.6297200309888146E-6</v>
      </c>
      <c r="T24" s="33">
        <f t="shared" si="42"/>
        <v>7.3717749527560933E-8</v>
      </c>
      <c r="U24" s="210">
        <f t="shared" si="19"/>
        <v>1.2574456209392056E-9</v>
      </c>
      <c r="V24" s="33">
        <f t="shared" si="43"/>
        <v>4.0238259870054581E-8</v>
      </c>
      <c r="W24" s="33">
        <f t="shared" si="44"/>
        <v>2.2319659771670902E-8</v>
      </c>
      <c r="X24" s="33">
        <f t="shared" si="45"/>
        <v>5.5189940974110279E-6</v>
      </c>
      <c r="Y24" s="33">
        <f t="shared" si="46"/>
        <v>0</v>
      </c>
      <c r="Z24" s="33">
        <f t="shared" si="47"/>
        <v>3.9033148335502395E-8</v>
      </c>
      <c r="AA24" s="33">
        <f t="shared" si="48"/>
        <v>0</v>
      </c>
      <c r="AB24" s="34">
        <f t="shared" si="49"/>
        <v>2.0984060384252106E-8</v>
      </c>
      <c r="AC24" s="38">
        <f>((Branco!$O$10-S24)/(Branco!$O$10))*100</f>
        <v>6.239623151473034</v>
      </c>
      <c r="AD24" s="39">
        <f>((Branco!$T$10-X24)/(Branco!$T$10))*100</f>
        <v>2.5247337232519422</v>
      </c>
      <c r="AE24" s="40">
        <f t="shared" si="21"/>
        <v>37.315934602271987</v>
      </c>
      <c r="AF24" s="23">
        <f t="shared" si="22"/>
        <v>0.63651914033726198</v>
      </c>
      <c r="AG24" s="23">
        <f t="shared" si="23"/>
        <v>20.368612490792383</v>
      </c>
      <c r="AH24" s="23">
        <f t="shared" si="24"/>
        <v>11.298214740986403</v>
      </c>
      <c r="AI24" s="23">
        <f t="shared" si="25"/>
        <v>0</v>
      </c>
      <c r="AJ24" s="23">
        <f t="shared" si="26"/>
        <v>19.758584871935408</v>
      </c>
      <c r="AK24" s="117">
        <f t="shared" si="27"/>
        <v>10.622134153676544</v>
      </c>
      <c r="AL24" s="39">
        <f t="shared" si="28"/>
        <v>60.507463975439045</v>
      </c>
      <c r="AM24" s="39">
        <f t="shared" si="29"/>
        <v>22.018352207124945</v>
      </c>
      <c r="AN24" s="39">
        <f t="shared" si="30"/>
        <v>12.213304739889619</v>
      </c>
      <c r="AO24" s="39">
        <f t="shared" si="9"/>
        <v>10.679457941018546</v>
      </c>
      <c r="AP24" s="213">
        <f t="shared" si="31"/>
        <v>59.111870076825191</v>
      </c>
      <c r="AQ24" s="39">
        <f t="shared" si="10"/>
        <v>97.693517779591048</v>
      </c>
      <c r="AR24" s="117">
        <f t="shared" si="11"/>
        <v>3.7754377305807001</v>
      </c>
      <c r="AS24" s="231">
        <f t="shared" si="32"/>
        <v>7.5266798474117533E-2</v>
      </c>
      <c r="AT24" s="23">
        <f t="shared" ref="AT24:AV28" si="54">(AF24/100)*(($AC24/100)*($C$26))/($C$5/1000)</f>
        <v>9.7257131872332758E-2</v>
      </c>
      <c r="AU24" s="23">
        <f t="shared" si="54"/>
        <v>3.1122282199146483</v>
      </c>
      <c r="AV24" s="23">
        <f t="shared" si="54"/>
        <v>1.726314090733907</v>
      </c>
      <c r="AW24" s="23">
        <f t="shared" si="51"/>
        <v>3.0190188679672709</v>
      </c>
      <c r="AX24" s="117">
        <f t="shared" si="52"/>
        <v>1.6230121557732722</v>
      </c>
      <c r="AY24" s="40">
        <f t="shared" si="33"/>
        <v>3.2214189746922304</v>
      </c>
      <c r="AZ24" s="23">
        <f t="shared" si="34"/>
        <v>2.9245219554010462</v>
      </c>
      <c r="BA24" s="1">
        <f t="shared" si="35"/>
        <v>87.298001568605883</v>
      </c>
      <c r="BB24" s="1">
        <f t="shared" si="36"/>
        <v>27.690078015371867</v>
      </c>
      <c r="BC24" s="1">
        <f t="shared" si="37"/>
        <v>84.562718491763263</v>
      </c>
      <c r="BD24" s="156">
        <f t="shared" si="38"/>
        <v>3.2460243115465444</v>
      </c>
      <c r="BE24" s="134">
        <f t="shared" si="17"/>
        <v>3.6549746767184362E-7</v>
      </c>
      <c r="BF24" s="1">
        <f t="shared" si="53"/>
        <v>3.2475218877393819</v>
      </c>
    </row>
    <row r="25" spans="2:58" x14ac:dyDescent="0.25">
      <c r="B25" s="260"/>
      <c r="C25" s="23">
        <f>(C24/1000)*60</f>
        <v>1.2</v>
      </c>
      <c r="D25" s="14" t="s">
        <v>22</v>
      </c>
      <c r="G25" s="17">
        <v>18</v>
      </c>
      <c r="H25" s="17">
        <v>255</v>
      </c>
      <c r="I25" s="42">
        <v>24521</v>
      </c>
      <c r="J25" s="42">
        <v>472</v>
      </c>
      <c r="K25" s="42">
        <v>19</v>
      </c>
      <c r="L25" s="42">
        <v>260</v>
      </c>
      <c r="M25" s="42">
        <v>143</v>
      </c>
      <c r="N25" s="42">
        <v>43406</v>
      </c>
      <c r="O25" s="42"/>
      <c r="P25" s="42">
        <v>346</v>
      </c>
      <c r="Q25" s="42"/>
      <c r="R25" s="43">
        <v>218</v>
      </c>
      <c r="S25" s="32">
        <f t="shared" si="41"/>
        <v>3.6687332059708219E-6</v>
      </c>
      <c r="T25" s="33">
        <f t="shared" si="42"/>
        <v>7.3560568824943533E-8</v>
      </c>
      <c r="U25" s="210">
        <f t="shared" si="19"/>
        <v>1.2574456209392056E-9</v>
      </c>
      <c r="V25" s="33">
        <f t="shared" si="43"/>
        <v>4.0395440572671981E-8</v>
      </c>
      <c r="W25" s="33">
        <f t="shared" si="44"/>
        <v>2.2319659771670902E-8</v>
      </c>
      <c r="X25" s="33">
        <f t="shared" si="45"/>
        <v>5.513396095145275E-6</v>
      </c>
      <c r="Y25" s="33">
        <f t="shared" si="46"/>
        <v>0</v>
      </c>
      <c r="Z25" s="33">
        <f t="shared" si="47"/>
        <v>3.6423689950956272E-8</v>
      </c>
      <c r="AA25" s="33">
        <f t="shared" si="48"/>
        <v>0</v>
      </c>
      <c r="AB25" s="34">
        <f t="shared" si="49"/>
        <v>2.0984060384252106E-8</v>
      </c>
      <c r="AC25" s="38">
        <f>((Branco!$O$10-S25)/(Branco!$O$10))*100</f>
        <v>5.2318622340630911</v>
      </c>
      <c r="AD25" s="39">
        <f>((Branco!$T$10-X25)/(Branco!$T$10))*100</f>
        <v>2.6236044145121631</v>
      </c>
      <c r="AE25" s="40">
        <f t="shared" si="21"/>
        <v>37.734811927510044</v>
      </c>
      <c r="AF25" s="23">
        <f t="shared" si="22"/>
        <v>0.64503952012837673</v>
      </c>
      <c r="AG25" s="23">
        <f t="shared" si="23"/>
        <v>20.721894584124104</v>
      </c>
      <c r="AH25" s="23">
        <f t="shared" si="24"/>
        <v>11.449451482278688</v>
      </c>
      <c r="AI25" s="23">
        <f t="shared" si="25"/>
        <v>0</v>
      </c>
      <c r="AJ25" s="23">
        <f t="shared" si="26"/>
        <v>18.684481536244121</v>
      </c>
      <c r="AK25" s="117">
        <f t="shared" si="27"/>
        <v>10.764320949714667</v>
      </c>
      <c r="AL25" s="39">
        <f t="shared" si="28"/>
        <v>60.838971789604059</v>
      </c>
      <c r="AM25" s="39">
        <f t="shared" si="29"/>
        <v>22.272956908729689</v>
      </c>
      <c r="AN25" s="39">
        <f t="shared" si="30"/>
        <v>12.306458681087999</v>
      </c>
      <c r="AO25" s="39">
        <f t="shared" si="9"/>
        <v>10.04152034528631</v>
      </c>
      <c r="AP25" s="213">
        <f t="shared" si="31"/>
        <v>59.820810139101219</v>
      </c>
      <c r="AQ25" s="39">
        <f t="shared" si="10"/>
        <v>98.32646473049563</v>
      </c>
      <c r="AR25" s="117">
        <f t="shared" si="11"/>
        <v>3.1830111886525931</v>
      </c>
      <c r="AS25" s="231">
        <f t="shared" si="32"/>
        <v>6.3867361291013627E-2</v>
      </c>
      <c r="AT25" s="23">
        <f t="shared" si="54"/>
        <v>8.2640750568023114E-2</v>
      </c>
      <c r="AU25" s="23">
        <f t="shared" si="54"/>
        <v>2.6548341119977428</v>
      </c>
      <c r="AV25" s="23">
        <f t="shared" si="54"/>
        <v>1.4668733225824102</v>
      </c>
      <c r="AW25" s="23">
        <f t="shared" si="51"/>
        <v>2.393806162174799</v>
      </c>
      <c r="AX25" s="117">
        <f t="shared" si="52"/>
        <v>1.3790962179533923</v>
      </c>
      <c r="AY25" s="40">
        <f t="shared" si="33"/>
        <v>2.7335230632553831</v>
      </c>
      <c r="AZ25" s="23">
        <f t="shared" si="34"/>
        <v>2.4850073695804551</v>
      </c>
      <c r="BA25" s="1">
        <f t="shared" si="35"/>
        <v>74.468096841536692</v>
      </c>
      <c r="BB25" s="1">
        <f t="shared" si="36"/>
        <v>23.528648094221857</v>
      </c>
      <c r="BC25" s="1">
        <f t="shared" si="37"/>
        <v>67.050510602516127</v>
      </c>
      <c r="BD25" s="156">
        <f t="shared" si="38"/>
        <v>2.7581924359067846</v>
      </c>
      <c r="BE25" s="134">
        <f t="shared" si="17"/>
        <v>3.6273082858468017E-7</v>
      </c>
      <c r="BF25" s="1">
        <f t="shared" si="53"/>
        <v>3.1905448827549145</v>
      </c>
    </row>
    <row r="26" spans="2:58" ht="18.75" thickBot="1" x14ac:dyDescent="0.4">
      <c r="B26" s="254"/>
      <c r="C26" s="25">
        <f>(1*C25)/(0.082057*298)</f>
        <v>4.9073761380307494E-2</v>
      </c>
      <c r="D26" s="15" t="s">
        <v>25</v>
      </c>
      <c r="G26" s="17">
        <v>19</v>
      </c>
      <c r="H26" s="17">
        <v>270</v>
      </c>
      <c r="I26" s="42">
        <v>24681</v>
      </c>
      <c r="J26" s="42">
        <v>473</v>
      </c>
      <c r="K26" s="42">
        <v>20</v>
      </c>
      <c r="L26" s="42">
        <v>261</v>
      </c>
      <c r="M26" s="42">
        <v>144</v>
      </c>
      <c r="N26" s="42">
        <v>43393</v>
      </c>
      <c r="O26" s="42"/>
      <c r="P26" s="42">
        <v>346</v>
      </c>
      <c r="Q26" s="42"/>
      <c r="R26" s="43">
        <v>219</v>
      </c>
      <c r="S26" s="32">
        <f t="shared" si="41"/>
        <v>3.6652952633478863E-6</v>
      </c>
      <c r="T26" s="33">
        <f t="shared" si="42"/>
        <v>7.4189291635413134E-8</v>
      </c>
      <c r="U26" s="210">
        <f t="shared" si="19"/>
        <v>1.4146263235566064E-9</v>
      </c>
      <c r="V26" s="33">
        <f t="shared" si="43"/>
        <v>4.0866982680524182E-8</v>
      </c>
      <c r="W26" s="33">
        <f t="shared" si="44"/>
        <v>2.2476840474288302E-8</v>
      </c>
      <c r="X26" s="33">
        <f t="shared" si="45"/>
        <v>5.5224292351650123E-6</v>
      </c>
      <c r="Y26" s="33">
        <f t="shared" si="46"/>
        <v>0</v>
      </c>
      <c r="Z26" s="33">
        <f t="shared" si="47"/>
        <v>3.7619691710539914E-8</v>
      </c>
      <c r="AA26" s="33">
        <f t="shared" si="48"/>
        <v>0</v>
      </c>
      <c r="AB26" s="34">
        <f t="shared" si="49"/>
        <v>2.1376285811995135E-8</v>
      </c>
      <c r="AC26" s="38">
        <f>((Branco!$O$10-S26)/(Branco!$O$10))*100</f>
        <v>5.320668751689257</v>
      </c>
      <c r="AD26" s="39">
        <f>((Branco!$T$10-X26)/(Branco!$T$10))*100</f>
        <v>2.4640630717968133</v>
      </c>
      <c r="AE26" s="40">
        <f t="shared" si="21"/>
        <v>37.479992871974581</v>
      </c>
      <c r="AF26" s="23">
        <f t="shared" si="22"/>
        <v>0.71466088103341363</v>
      </c>
      <c r="AG26" s="23">
        <f t="shared" si="23"/>
        <v>20.645758785409726</v>
      </c>
      <c r="AH26" s="23">
        <f t="shared" si="24"/>
        <v>11.35516733197535</v>
      </c>
      <c r="AI26" s="23">
        <f t="shared" si="25"/>
        <v>0</v>
      </c>
      <c r="AJ26" s="23">
        <f t="shared" si="26"/>
        <v>19.005246526493075</v>
      </c>
      <c r="AK26" s="117">
        <f t="shared" si="27"/>
        <v>10.799173603113855</v>
      </c>
      <c r="AL26" s="39">
        <f t="shared" si="28"/>
        <v>60.607606752378437</v>
      </c>
      <c r="AM26" s="39">
        <f t="shared" si="29"/>
        <v>22.257030728274565</v>
      </c>
      <c r="AN26" s="39">
        <f t="shared" si="30"/>
        <v>12.241366900551011</v>
      </c>
      <c r="AO26" s="39">
        <f t="shared" si="9"/>
        <v>10.244243390015834</v>
      </c>
      <c r="AP26" s="213">
        <f t="shared" si="31"/>
        <v>59.604669694147468</v>
      </c>
      <c r="AQ26" s="39">
        <f t="shared" si="10"/>
        <v>98.345196070307452</v>
      </c>
      <c r="AR26" s="117">
        <f t="shared" si="11"/>
        <v>3.2247299936205076</v>
      </c>
      <c r="AS26" s="231">
        <f t="shared" si="32"/>
        <v>6.4716778577512304E-2</v>
      </c>
      <c r="AT26" s="23">
        <f t="shared" si="54"/>
        <v>9.3114617159716792E-2</v>
      </c>
      <c r="AU26" s="23">
        <f t="shared" si="54"/>
        <v>2.6899778290584848</v>
      </c>
      <c r="AV26" s="23">
        <f t="shared" si="54"/>
        <v>1.4794878059821668</v>
      </c>
      <c r="AW26" s="23">
        <f t="shared" si="51"/>
        <v>2.4762321561262284</v>
      </c>
      <c r="AX26" s="117">
        <f t="shared" si="52"/>
        <v>1.407046254219491</v>
      </c>
      <c r="AY26" s="40">
        <f t="shared" si="33"/>
        <v>2.7698781231175262</v>
      </c>
      <c r="AZ26" s="23">
        <f t="shared" si="34"/>
        <v>2.7999565379926841</v>
      </c>
      <c r="BA26" s="1">
        <f t="shared" si="35"/>
        <v>75.453878105090496</v>
      </c>
      <c r="BB26" s="1">
        <f t="shared" si="36"/>
        <v>23.730984407953954</v>
      </c>
      <c r="BC26" s="1">
        <f t="shared" si="37"/>
        <v>69.359262693095658</v>
      </c>
      <c r="BD26" s="156">
        <f t="shared" si="38"/>
        <v>2.8140925084389821</v>
      </c>
      <c r="BE26" s="134">
        <f t="shared" si="17"/>
        <v>3.6722762509922922E-7</v>
      </c>
      <c r="BF26" s="1">
        <f t="shared" si="53"/>
        <v>3.2317518243710279</v>
      </c>
    </row>
    <row r="27" spans="2:58" ht="15.75" thickBot="1" x14ac:dyDescent="0.3">
      <c r="G27" s="17">
        <v>20</v>
      </c>
      <c r="H27" s="17">
        <v>285</v>
      </c>
      <c r="I27" s="42">
        <v>24516</v>
      </c>
      <c r="J27" s="42">
        <v>472</v>
      </c>
      <c r="K27" s="42">
        <v>19</v>
      </c>
      <c r="L27" s="42">
        <v>261</v>
      </c>
      <c r="M27" s="42">
        <v>144</v>
      </c>
      <c r="N27" s="42">
        <v>43396</v>
      </c>
      <c r="O27" s="42"/>
      <c r="P27" s="42">
        <v>331</v>
      </c>
      <c r="Q27" s="42"/>
      <c r="R27" s="43">
        <v>221</v>
      </c>
      <c r="S27" s="32">
        <f t="shared" si="41"/>
        <v>3.6892113859422203E-6</v>
      </c>
      <c r="T27" s="33">
        <f t="shared" si="42"/>
        <v>7.4346472338030535E-8</v>
      </c>
      <c r="U27" s="210">
        <f t="shared" si="19"/>
        <v>1.2574456209392056E-9</v>
      </c>
      <c r="V27" s="33">
        <f t="shared" si="43"/>
        <v>4.1024163383141582E-8</v>
      </c>
      <c r="W27" s="33">
        <f t="shared" si="44"/>
        <v>2.2634021176905702E-8</v>
      </c>
      <c r="X27" s="33">
        <f t="shared" si="45"/>
        <v>5.5207752799501308E-6</v>
      </c>
      <c r="Y27" s="33">
        <f t="shared" si="46"/>
        <v>0</v>
      </c>
      <c r="Z27" s="33">
        <f t="shared" si="47"/>
        <v>3.7619691710539914E-8</v>
      </c>
      <c r="AA27" s="33">
        <f t="shared" si="48"/>
        <v>0</v>
      </c>
      <c r="AB27" s="34">
        <f t="shared" si="49"/>
        <v>2.1474342168930892E-8</v>
      </c>
      <c r="AC27" s="38">
        <f>((Branco!$O$10-S27)/(Branco!$O$10))*100</f>
        <v>4.7028842812463827</v>
      </c>
      <c r="AD27" s="39">
        <f>((Branco!$T$10-X27)/(Branco!$T$10))*100</f>
        <v>2.4932748669418783</v>
      </c>
      <c r="AE27" s="40">
        <f t="shared" si="21"/>
        <v>37.481306950177782</v>
      </c>
      <c r="AF27" s="23">
        <f t="shared" si="22"/>
        <v>0.63393330993958186</v>
      </c>
      <c r="AG27" s="23">
        <f t="shared" si="23"/>
        <v>20.68207423677886</v>
      </c>
      <c r="AH27" s="23">
        <f t="shared" si="24"/>
        <v>11.410799578912474</v>
      </c>
      <c r="AI27" s="23">
        <f t="shared" si="25"/>
        <v>0</v>
      </c>
      <c r="AJ27" s="23">
        <f t="shared" si="26"/>
        <v>18.965731231507647</v>
      </c>
      <c r="AK27" s="117">
        <f t="shared" si="27"/>
        <v>10.826154692683659</v>
      </c>
      <c r="AL27" s="39">
        <f t="shared" si="28"/>
        <v>60.632205555643495</v>
      </c>
      <c r="AM27" s="39">
        <f t="shared" si="29"/>
        <v>22.304447709687029</v>
      </c>
      <c r="AN27" s="39">
        <f t="shared" si="30"/>
        <v>12.305902184654913</v>
      </c>
      <c r="AO27" s="39">
        <f t="shared" si="9"/>
        <v>10.226734409861203</v>
      </c>
      <c r="AP27" s="213">
        <f t="shared" si="31"/>
        <v>59.878610000071006</v>
      </c>
      <c r="AQ27" s="39">
        <f t="shared" si="10"/>
        <v>98.757103508496158</v>
      </c>
      <c r="AR27" s="117">
        <f t="shared" si="11"/>
        <v>2.8514624644493538</v>
      </c>
      <c r="AS27" s="231">
        <f t="shared" si="32"/>
        <v>5.7465393707968056E-2</v>
      </c>
      <c r="AT27" s="23">
        <f t="shared" si="54"/>
        <v>7.3006158106001889E-2</v>
      </c>
      <c r="AU27" s="23">
        <f t="shared" si="54"/>
        <v>2.3818259082083117</v>
      </c>
      <c r="AV27" s="23">
        <f t="shared" si="54"/>
        <v>1.3141108459080337</v>
      </c>
      <c r="AW27" s="23">
        <f t="shared" si="51"/>
        <v>2.1841653548941107</v>
      </c>
      <c r="AX27" s="117">
        <f t="shared" si="52"/>
        <v>1.2467809291318446</v>
      </c>
      <c r="AY27" s="40">
        <f t="shared" si="33"/>
        <v>2.4595188507010328</v>
      </c>
      <c r="AZ27" s="23">
        <f t="shared" si="34"/>
        <v>2.1952951742474767</v>
      </c>
      <c r="BA27" s="1">
        <f t="shared" si="35"/>
        <v>66.810216725243151</v>
      </c>
      <c r="BB27" s="1">
        <f t="shared" si="36"/>
        <v>21.07833796836486</v>
      </c>
      <c r="BC27" s="1">
        <f t="shared" si="37"/>
        <v>61.178471590584046</v>
      </c>
      <c r="BD27" s="156">
        <f t="shared" si="38"/>
        <v>2.4935618582636891</v>
      </c>
      <c r="BE27" s="134">
        <f t="shared" si="17"/>
        <v>3.6785634790969882E-7</v>
      </c>
      <c r="BF27" s="1">
        <f t="shared" si="53"/>
        <v>3.2167955342638934</v>
      </c>
    </row>
    <row r="28" spans="2:58" x14ac:dyDescent="0.25">
      <c r="B28" s="261" t="s">
        <v>26</v>
      </c>
      <c r="C28" s="262"/>
      <c r="D28" s="21">
        <f>(1*(0.25/1000))/(0.082057*373)</f>
        <v>8.1679964763916645E-6</v>
      </c>
      <c r="G28" s="17">
        <v>21</v>
      </c>
      <c r="H28" s="17">
        <v>300</v>
      </c>
      <c r="I28" s="93">
        <v>24518</v>
      </c>
      <c r="J28" s="93">
        <v>471</v>
      </c>
      <c r="K28" s="93">
        <v>19</v>
      </c>
      <c r="L28" s="93">
        <v>260</v>
      </c>
      <c r="M28" s="93">
        <v>144</v>
      </c>
      <c r="N28" s="93">
        <v>43390</v>
      </c>
      <c r="O28" s="93"/>
      <c r="P28" s="93">
        <v>332</v>
      </c>
      <c r="Q28" s="93"/>
      <c r="R28" s="94">
        <v>223</v>
      </c>
      <c r="S28" s="32">
        <f t="shared" si="41"/>
        <v>3.6645478845168136E-6</v>
      </c>
      <c r="T28" s="33">
        <f t="shared" si="42"/>
        <v>7.4189291635413134E-8</v>
      </c>
      <c r="U28" s="210">
        <f t="shared" si="19"/>
        <v>1.2574456209392056E-9</v>
      </c>
      <c r="V28" s="33">
        <f t="shared" si="43"/>
        <v>4.1024163383141582E-8</v>
      </c>
      <c r="W28" s="33">
        <f t="shared" si="44"/>
        <v>2.2634021176905702E-8</v>
      </c>
      <c r="X28" s="33">
        <f t="shared" si="45"/>
        <v>5.5211569619227956E-6</v>
      </c>
      <c r="Y28" s="33">
        <f t="shared" si="46"/>
        <v>0</v>
      </c>
      <c r="Z28" s="33">
        <f t="shared" si="47"/>
        <v>3.5988780220198584E-8</v>
      </c>
      <c r="AA28" s="33">
        <f t="shared" si="48"/>
        <v>0</v>
      </c>
      <c r="AB28" s="34">
        <f t="shared" si="49"/>
        <v>2.1670454882802408E-8</v>
      </c>
      <c r="AC28" s="38">
        <f>((Branco!$O$10-S28)/(Branco!$O$10))*100</f>
        <v>5.3399745163905905</v>
      </c>
      <c r="AD28" s="39">
        <f>((Branco!$T$10-X28)/(Branco!$T$10))*100</f>
        <v>2.4865336834468654</v>
      </c>
      <c r="AE28" s="40">
        <f t="shared" si="21"/>
        <v>37.704677923532017</v>
      </c>
      <c r="AF28" s="23">
        <f t="shared" si="22"/>
        <v>0.63906233768698339</v>
      </c>
      <c r="AG28" s="23">
        <f t="shared" si="23"/>
        <v>20.849408767037829</v>
      </c>
      <c r="AH28" s="23">
        <f t="shared" si="24"/>
        <v>11.503122078365701</v>
      </c>
      <c r="AI28" s="23">
        <f t="shared" si="25"/>
        <v>0</v>
      </c>
      <c r="AJ28" s="23">
        <f t="shared" si="26"/>
        <v>18.29031302430781</v>
      </c>
      <c r="AK28" s="117">
        <f t="shared" si="27"/>
        <v>11.013415869069668</v>
      </c>
      <c r="AL28" s="39">
        <f t="shared" si="28"/>
        <v>60.851812753819324</v>
      </c>
      <c r="AM28" s="39">
        <f t="shared" si="29"/>
        <v>22.432659786365598</v>
      </c>
      <c r="AN28" s="39">
        <f t="shared" si="30"/>
        <v>12.376639882132743</v>
      </c>
      <c r="AO28" s="39">
        <f t="shared" si="9"/>
        <v>9.8396164141857803</v>
      </c>
      <c r="AP28" s="213">
        <f t="shared" si="31"/>
        <v>59.827155864988548</v>
      </c>
      <c r="AQ28" s="39">
        <f t="shared" si="10"/>
        <v>98.316144018624215</v>
      </c>
      <c r="AR28" s="117">
        <f t="shared" si="11"/>
        <v>3.2494712938156711</v>
      </c>
      <c r="AS28" s="231">
        <f t="shared" si="32"/>
        <v>6.5194044621585401E-2</v>
      </c>
      <c r="AT28" s="23">
        <f t="shared" si="54"/>
        <v>8.3566851119903932E-2</v>
      </c>
      <c r="AU28" s="23">
        <f t="shared" si="54"/>
        <v>2.7263685177868657</v>
      </c>
      <c r="AV28" s="23">
        <f t="shared" si="54"/>
        <v>1.5042033201582707</v>
      </c>
      <c r="AW28" s="23">
        <f t="shared" si="51"/>
        <v>2.3917289054630877</v>
      </c>
      <c r="AX28" s="117">
        <f t="shared" si="52"/>
        <v>1.440166991507061</v>
      </c>
      <c r="AY28" s="40">
        <f t="shared" si="33"/>
        <v>2.7903051098038549</v>
      </c>
      <c r="AZ28" s="23">
        <f t="shared" si="34"/>
        <v>2.5128552131755111</v>
      </c>
      <c r="BA28" s="1">
        <f t="shared" si="35"/>
        <v>76.47463692392158</v>
      </c>
      <c r="BB28" s="1">
        <f t="shared" si="36"/>
        <v>24.12742125533866</v>
      </c>
      <c r="BC28" s="1">
        <f t="shared" si="37"/>
        <v>66.992326642021084</v>
      </c>
      <c r="BD28" s="156">
        <f t="shared" si="38"/>
        <v>2.8803339830141219</v>
      </c>
      <c r="BE28" s="134">
        <f t="shared" si="17"/>
        <v>3.6575389431150525E-7</v>
      </c>
      <c r="BF28" s="1">
        <f t="shared" si="53"/>
        <v>3.2198353193506031</v>
      </c>
    </row>
    <row r="29" spans="2:58" x14ac:dyDescent="0.25">
      <c r="B29" s="249" t="s">
        <v>29</v>
      </c>
      <c r="C29" s="250"/>
      <c r="D29" s="22">
        <f>1/3</f>
        <v>0.33333333333333331</v>
      </c>
      <c r="G29" s="17"/>
      <c r="H29" s="17"/>
      <c r="S29" s="32"/>
      <c r="T29" s="33"/>
      <c r="U29" s="33"/>
      <c r="V29" s="33"/>
      <c r="W29" s="33"/>
      <c r="X29" s="33"/>
      <c r="Y29" s="33"/>
      <c r="Z29" s="33"/>
      <c r="AA29" s="33"/>
      <c r="AB29" s="34"/>
      <c r="AC29" s="38"/>
      <c r="AD29" s="39"/>
      <c r="AE29" s="40"/>
      <c r="AF29" s="23"/>
      <c r="AG29" s="23"/>
      <c r="AH29" s="23"/>
      <c r="AI29" s="23"/>
      <c r="AJ29" s="23"/>
      <c r="AK29" s="117"/>
      <c r="AL29" s="39"/>
      <c r="AM29" s="39"/>
      <c r="AN29" s="39"/>
      <c r="AO29" s="39"/>
      <c r="AP29" s="39"/>
      <c r="AQ29" s="39"/>
      <c r="AR29" s="117"/>
      <c r="AS29" s="40"/>
      <c r="AT29" s="23"/>
      <c r="AU29" s="23"/>
      <c r="AV29" s="23"/>
      <c r="AW29" s="23"/>
      <c r="AX29" s="117"/>
      <c r="AY29" s="40"/>
      <c r="AZ29" s="23"/>
      <c r="BA29" s="1"/>
      <c r="BB29" s="1"/>
      <c r="BC29" s="1"/>
      <c r="BD29" s="156"/>
      <c r="BE29" s="134"/>
      <c r="BF29" s="1"/>
    </row>
    <row r="30" spans="2:58" x14ac:dyDescent="0.25">
      <c r="B30" s="249" t="s">
        <v>30</v>
      </c>
      <c r="C30" s="250"/>
      <c r="D30" s="22">
        <f>2/3</f>
        <v>0.66666666666666663</v>
      </c>
      <c r="G30" s="17"/>
      <c r="H30" s="17"/>
      <c r="I30" s="42"/>
      <c r="J30" s="42"/>
      <c r="K30" s="42"/>
      <c r="L30" s="42"/>
      <c r="M30" s="42"/>
      <c r="N30" s="42"/>
      <c r="O30" s="42"/>
      <c r="P30" s="42"/>
      <c r="Q30" s="42"/>
      <c r="R30" s="43"/>
      <c r="S30" s="32"/>
      <c r="T30" s="33"/>
      <c r="U30" s="33"/>
      <c r="V30" s="33"/>
      <c r="W30" s="33"/>
      <c r="X30" s="33"/>
      <c r="Y30" s="33"/>
      <c r="Z30" s="33"/>
      <c r="AA30" s="33"/>
      <c r="AB30" s="34"/>
      <c r="AC30" s="38"/>
      <c r="AD30" s="39"/>
      <c r="AE30" s="40"/>
      <c r="AF30" s="23"/>
      <c r="AG30" s="23"/>
      <c r="AH30" s="23"/>
      <c r="AI30" s="23"/>
      <c r="AJ30" s="23"/>
      <c r="AK30" s="117"/>
      <c r="AL30" s="39"/>
      <c r="AM30" s="39"/>
      <c r="AN30" s="39"/>
      <c r="AO30" s="39"/>
      <c r="AP30" s="39"/>
      <c r="AQ30" s="39"/>
      <c r="AR30" s="14"/>
      <c r="AS30" s="40"/>
      <c r="AT30" s="23"/>
      <c r="AU30" s="23"/>
      <c r="AV30" s="23"/>
      <c r="AW30" s="23"/>
      <c r="AX30" s="117"/>
      <c r="AY30" s="40"/>
      <c r="AZ30" s="23"/>
      <c r="BA30" s="1"/>
      <c r="BB30" s="1"/>
      <c r="BC30" s="1"/>
      <c r="BD30" s="156"/>
      <c r="BE30" s="134"/>
      <c r="BF30" s="1"/>
    </row>
    <row r="31" spans="2:58" x14ac:dyDescent="0.25">
      <c r="B31" s="249" t="s">
        <v>27</v>
      </c>
      <c r="C31" s="250"/>
      <c r="D31" s="26">
        <f>D28*D29</f>
        <v>2.7226654921305548E-6</v>
      </c>
      <c r="G31" s="17"/>
      <c r="H31" s="17"/>
      <c r="I31" s="42"/>
      <c r="J31" s="42"/>
      <c r="K31" s="42"/>
      <c r="L31" s="42"/>
      <c r="M31" s="42"/>
      <c r="N31" s="42"/>
      <c r="O31" s="42"/>
      <c r="P31" s="42"/>
      <c r="Q31" s="42"/>
      <c r="R31" s="43"/>
      <c r="S31" s="32"/>
      <c r="T31" s="33"/>
      <c r="U31" s="33"/>
      <c r="V31" s="33"/>
      <c r="W31" s="33"/>
      <c r="X31" s="33"/>
      <c r="Y31" s="33"/>
      <c r="Z31" s="33"/>
      <c r="AA31" s="33"/>
      <c r="AB31" s="34"/>
      <c r="AC31" s="38"/>
      <c r="AD31" s="39"/>
      <c r="AE31" s="40"/>
      <c r="AF31" s="23"/>
      <c r="AG31" s="23"/>
      <c r="AH31" s="23"/>
      <c r="AI31" s="23"/>
      <c r="AJ31" s="23"/>
      <c r="AK31" s="117"/>
      <c r="AL31" s="39"/>
      <c r="AM31" s="39"/>
      <c r="AN31" s="39"/>
      <c r="AO31" s="39"/>
      <c r="AP31" s="39"/>
      <c r="AQ31" s="39"/>
      <c r="AR31" s="14"/>
      <c r="AS31" s="40"/>
      <c r="AT31" s="23"/>
      <c r="AU31" s="23"/>
      <c r="AV31" s="23"/>
      <c r="AW31" s="23"/>
      <c r="AX31" s="117"/>
      <c r="AY31" s="40"/>
      <c r="AZ31" s="23"/>
      <c r="BA31" s="1"/>
      <c r="BB31" s="1"/>
      <c r="BC31" s="1"/>
      <c r="BD31" s="156"/>
      <c r="BE31" s="134"/>
      <c r="BF31" s="1"/>
    </row>
    <row r="32" spans="2:58" ht="15.75" thickBot="1" x14ac:dyDescent="0.3">
      <c r="B32" s="251" t="s">
        <v>28</v>
      </c>
      <c r="C32" s="252"/>
      <c r="D32" s="27">
        <f>D28*D30</f>
        <v>5.4453309842611097E-6</v>
      </c>
      <c r="G32" s="18"/>
      <c r="H32" s="18"/>
      <c r="I32" s="45"/>
      <c r="J32" s="45"/>
      <c r="K32" s="45"/>
      <c r="L32" s="45"/>
      <c r="M32" s="45"/>
      <c r="N32" s="45"/>
      <c r="O32" s="45"/>
      <c r="P32" s="45"/>
      <c r="Q32" s="45"/>
      <c r="R32" s="46"/>
      <c r="S32" s="35"/>
      <c r="T32" s="36"/>
      <c r="U32" s="36"/>
      <c r="V32" s="36"/>
      <c r="W32" s="36"/>
      <c r="X32" s="36"/>
      <c r="Y32" s="36"/>
      <c r="Z32" s="36"/>
      <c r="AA32" s="36"/>
      <c r="AB32" s="37"/>
      <c r="AC32" s="38"/>
      <c r="AD32" s="107"/>
      <c r="AE32" s="121"/>
      <c r="AF32" s="118"/>
      <c r="AG32" s="118"/>
      <c r="AH32" s="118"/>
      <c r="AI32" s="118"/>
      <c r="AJ32" s="118"/>
      <c r="AK32" s="119"/>
      <c r="AL32" s="107"/>
      <c r="AM32" s="107"/>
      <c r="AN32" s="107"/>
      <c r="AO32" s="107"/>
      <c r="AP32" s="107"/>
      <c r="AQ32" s="107"/>
      <c r="AR32" s="15"/>
      <c r="AS32" s="121"/>
      <c r="AT32" s="118"/>
      <c r="AU32" s="118"/>
      <c r="AV32" s="118"/>
      <c r="AW32" s="118"/>
      <c r="AX32" s="119"/>
      <c r="AY32" s="121"/>
      <c r="AZ32" s="118"/>
      <c r="BA32" s="179"/>
      <c r="BB32" s="179"/>
      <c r="BC32" s="179"/>
      <c r="BD32" s="180"/>
      <c r="BE32" s="134"/>
      <c r="BF32" s="1"/>
    </row>
    <row r="33" spans="2:58" x14ac:dyDescent="0.25">
      <c r="AC33" s="105" t="s">
        <v>54</v>
      </c>
    </row>
    <row r="34" spans="2:58" ht="15.75" thickBot="1" x14ac:dyDescent="0.3">
      <c r="B34" s="28">
        <f>D28*0.24</f>
        <v>1.9603191543339994E-6</v>
      </c>
      <c r="C34" s="1">
        <v>1028</v>
      </c>
      <c r="AC34" s="106">
        <f>AVERAGE(AC12:AC28)</f>
        <v>6.1696681452611166</v>
      </c>
      <c r="BF34" s="1">
        <f>AVERAGE(BF9:BF12)</f>
        <v>3.7130488831687161</v>
      </c>
    </row>
    <row r="35" spans="2:58" ht="15.75" thickBot="1" x14ac:dyDescent="0.3">
      <c r="B35" s="28">
        <f>B34/C37</f>
        <v>1.9137512082661891E-9</v>
      </c>
      <c r="C35">
        <v>1009</v>
      </c>
      <c r="BF35" s="1">
        <f>AVERAGE(BF13:BF16)</f>
        <v>3.9835366638311651</v>
      </c>
    </row>
    <row r="36" spans="2:58" ht="15.75" thickBot="1" x14ac:dyDescent="0.3">
      <c r="C36">
        <v>1036</v>
      </c>
      <c r="F36" s="265" t="s">
        <v>68</v>
      </c>
      <c r="G36" s="255" t="s">
        <v>84</v>
      </c>
      <c r="H36" s="256"/>
      <c r="I36" s="256"/>
      <c r="J36" s="256"/>
      <c r="K36" s="256"/>
      <c r="L36" s="257"/>
      <c r="M36" s="268" t="s">
        <v>35</v>
      </c>
      <c r="N36" s="258" t="s">
        <v>87</v>
      </c>
      <c r="O36" s="265" t="s">
        <v>86</v>
      </c>
      <c r="P36" s="258" t="s">
        <v>38</v>
      </c>
      <c r="Q36" s="265" t="s">
        <v>53</v>
      </c>
      <c r="R36" s="265" t="s">
        <v>69</v>
      </c>
      <c r="BF36" s="1">
        <f>AVERAGE(BF18:BF21)</f>
        <v>3.2479897092435634</v>
      </c>
    </row>
    <row r="37" spans="2:58" ht="15.75" thickBot="1" x14ac:dyDescent="0.3">
      <c r="C37" s="1">
        <f>AVERAGE(C34:C36)</f>
        <v>1024.3333333333333</v>
      </c>
      <c r="F37" s="266"/>
      <c r="G37" s="131" t="s">
        <v>40</v>
      </c>
      <c r="H37" s="132" t="s">
        <v>41</v>
      </c>
      <c r="I37" s="132" t="s">
        <v>42</v>
      </c>
      <c r="J37" s="132" t="s">
        <v>10</v>
      </c>
      <c r="K37" s="132" t="s">
        <v>37</v>
      </c>
      <c r="L37" s="163" t="s">
        <v>11</v>
      </c>
      <c r="M37" s="269"/>
      <c r="N37" s="259"/>
      <c r="O37" s="266"/>
      <c r="P37" s="259"/>
      <c r="Q37" s="266"/>
      <c r="R37" s="266"/>
      <c r="BF37" s="1">
        <f>AVERAGE(BF22:BF25)</f>
        <v>3.2118050257111639</v>
      </c>
    </row>
    <row r="38" spans="2:58" x14ac:dyDescent="0.25">
      <c r="F38" s="152">
        <v>1</v>
      </c>
      <c r="G38" s="160">
        <f>AVERAGE(AE10:AE12)</f>
        <v>45.89130079875406</v>
      </c>
      <c r="H38" s="165">
        <f>AVERAGE(AF10:AF12)</f>
        <v>0.50165230221029811</v>
      </c>
      <c r="I38" s="165">
        <f>AVERAGE(AG10:AG12)</f>
        <v>16.882105929041558</v>
      </c>
      <c r="J38" s="165">
        <f>AVERAGE(AH10:AH12)</f>
        <v>9.1674765651492294</v>
      </c>
      <c r="K38" s="165">
        <f>AVERAGE(AJ10:AJ12)</f>
        <v>14.714129455015827</v>
      </c>
      <c r="L38" s="166">
        <f>AVERAGE(AK10:AK12)</f>
        <v>12.843334949829021</v>
      </c>
      <c r="M38" s="173">
        <f>AVERAGE(AC9:AC10:AC12)</f>
        <v>7.0388818101084967</v>
      </c>
      <c r="N38" s="170">
        <f>AVERAGE(AI8:AI12)</f>
        <v>0</v>
      </c>
      <c r="O38" s="173">
        <f>AVERAGE(AL9:AL12)</f>
        <v>68.019078845416345</v>
      </c>
      <c r="P38" s="173">
        <f>AVERAGE(AQ10:AQ12)</f>
        <v>96.943806288057132</v>
      </c>
      <c r="Q38" s="199">
        <f>AVERAGE(AR10:AR12)</f>
        <v>5.2511669404049064</v>
      </c>
      <c r="R38" s="176">
        <f>AVERAGE(AY10:AY12)</f>
        <v>4.4373239279938677</v>
      </c>
      <c r="BF38" s="1">
        <f>AVERAGE(BF26:BF28)</f>
        <v>3.222794225995175</v>
      </c>
    </row>
    <row r="39" spans="2:58" x14ac:dyDescent="0.25">
      <c r="B39" s="5"/>
      <c r="C39" s="3"/>
      <c r="D39" s="198"/>
      <c r="F39" s="148">
        <v>2</v>
      </c>
      <c r="G39" s="161">
        <f>AVERAGE(AE13:AE16)</f>
        <v>46.399386737621057</v>
      </c>
      <c r="H39" s="164">
        <f>AVERAGE(AF13:AF16)</f>
        <v>0.51284408754209554</v>
      </c>
      <c r="I39" s="164">
        <f>AVERAGE(AG13:AG16)</f>
        <v>17.257775983585894</v>
      </c>
      <c r="J39" s="164">
        <f>AVERAGE(AH13:AH16)</f>
        <v>9.3754902439501144</v>
      </c>
      <c r="K39" s="164">
        <f>AVERAGE(AJ13:AJ16)</f>
        <v>16.014711276511861</v>
      </c>
      <c r="L39" s="167">
        <f>AVERAGE(AK13:AK16)</f>
        <v>10.43979167078898</v>
      </c>
      <c r="M39" s="174">
        <f>AVERAGE(AC13,AC16)</f>
        <v>8.9173327155488646</v>
      </c>
      <c r="N39" s="171">
        <f>AVERAGE(AI13:AI16)</f>
        <v>0</v>
      </c>
      <c r="O39" s="174">
        <f>AVERAGE(AL13:AL16)</f>
        <v>69.350547138208938</v>
      </c>
      <c r="P39" s="174">
        <f>AVERAGE(AQ13:AQ16)</f>
        <v>94.76187828645898</v>
      </c>
      <c r="Q39" s="200">
        <f>AVERAGE(AR13:AR16)</f>
        <v>5.9883450661354081</v>
      </c>
      <c r="R39" s="177">
        <f>AVERAGE(AY13:AY16)</f>
        <v>4.9442476945001586</v>
      </c>
    </row>
    <row r="40" spans="2:58" x14ac:dyDescent="0.25">
      <c r="F40" s="148">
        <v>3</v>
      </c>
      <c r="G40" s="161">
        <f t="shared" ref="G40:J40" si="55">AVERAGE(AE18:AE21)</f>
        <v>38.862933815082869</v>
      </c>
      <c r="H40" s="164">
        <f t="shared" si="55"/>
        <v>0.64011358067237745</v>
      </c>
      <c r="I40" s="164">
        <f t="shared" si="55"/>
        <v>20.384274070884665</v>
      </c>
      <c r="J40" s="164">
        <f t="shared" si="55"/>
        <v>11.262292146690022</v>
      </c>
      <c r="K40" s="164">
        <f>AVERAGE(AJ18:AJ21)</f>
        <v>18.716567240932584</v>
      </c>
      <c r="L40" s="167">
        <f>AVERAGE(AK18:AK21)</f>
        <v>10.133819145737483</v>
      </c>
      <c r="M40" s="174">
        <f>AVERAGE(AC18,AC21)</f>
        <v>5.2029035870110807</v>
      </c>
      <c r="N40" s="171">
        <f>AVERAGE(AI18:AI21)</f>
        <v>0</v>
      </c>
      <c r="O40" s="174">
        <f>AVERAGE(AL18:AL21)</f>
        <v>61.810921015171729</v>
      </c>
      <c r="P40" s="174">
        <f>AVERAGE(AQ18:AQ21)</f>
        <v>98.56864366244497</v>
      </c>
      <c r="Q40" s="200">
        <f>AVERAGE(AR18:AR21)</f>
        <v>3.0637797396908164</v>
      </c>
      <c r="R40" s="177">
        <f>AVERAGE(AY18:AY21)</f>
        <v>2.6368355512432862</v>
      </c>
    </row>
    <row r="41" spans="2:58" x14ac:dyDescent="0.25">
      <c r="F41" s="148">
        <v>4</v>
      </c>
      <c r="G41" s="161">
        <f t="shared" ref="G41:J41" si="56">AVERAGE(AE22:AE25)</f>
        <v>37.910161864496729</v>
      </c>
      <c r="H41" s="164">
        <f t="shared" si="56"/>
        <v>0.64322437890255602</v>
      </c>
      <c r="I41" s="164">
        <f t="shared" si="56"/>
        <v>20.664088695183896</v>
      </c>
      <c r="J41" s="164">
        <f t="shared" si="56"/>
        <v>11.417232725520369</v>
      </c>
      <c r="K41" s="164">
        <f>AVERAGE(AJ22:AJ25)</f>
        <v>18.71923715402869</v>
      </c>
      <c r="L41" s="167">
        <f>AVERAGE(AK22:AK25)</f>
        <v>10.646055181867759</v>
      </c>
      <c r="M41" s="174">
        <f>AVERAGE(AC22:AC25)</f>
        <v>5.3988570987296791</v>
      </c>
      <c r="N41" s="171">
        <f>AVERAGE(AI22:AI25)</f>
        <v>0</v>
      </c>
      <c r="O41" s="174">
        <f>AVERAGE(AL22:AL25)</f>
        <v>60.985252945212679</v>
      </c>
      <c r="P41" s="174">
        <f>AVERAGE(AQ22:AQ25)</f>
        <v>98.243493407444504</v>
      </c>
      <c r="Q41" s="200">
        <f>AVERAGE(AR22:AR25)</f>
        <v>3.2908872575371033</v>
      </c>
      <c r="R41" s="177">
        <f>AVERAGE(AY22:AY25)</f>
        <v>2.8229642076364896</v>
      </c>
    </row>
    <row r="42" spans="2:58" ht="15.75" thickBot="1" x14ac:dyDescent="0.3">
      <c r="F42" s="149">
        <v>5</v>
      </c>
      <c r="G42" s="162">
        <f t="shared" ref="G42:J42" si="57">AVERAGE(AE26:AE28)</f>
        <v>37.555325915228131</v>
      </c>
      <c r="H42" s="168">
        <f t="shared" si="57"/>
        <v>0.66255217621999296</v>
      </c>
      <c r="I42" s="168">
        <f t="shared" si="57"/>
        <v>20.725747263075473</v>
      </c>
      <c r="J42" s="168">
        <f t="shared" si="57"/>
        <v>11.423029663084508</v>
      </c>
      <c r="K42" s="168">
        <f>AVERAGE(AJ26:AJ28)</f>
        <v>18.753763594102846</v>
      </c>
      <c r="L42" s="169">
        <f>AVERAGE(AK26:AK28)</f>
        <v>10.879581388289061</v>
      </c>
      <c r="M42" s="175">
        <f>AVERAGE(AC26:AC28)</f>
        <v>5.1211758497754101</v>
      </c>
      <c r="N42" s="172">
        <f>AVERAGE(AI26:AI29)</f>
        <v>0</v>
      </c>
      <c r="O42" s="175">
        <f>AVERAGE(AL26:AL28)</f>
        <v>60.697208353947083</v>
      </c>
      <c r="P42" s="175">
        <f>AVERAGE(AQ26:AQ28)</f>
        <v>98.472814532475937</v>
      </c>
      <c r="Q42" s="201">
        <f>AVERAGE(AR26:AR29)</f>
        <v>3.108554583961844</v>
      </c>
      <c r="R42" s="178">
        <f>AVERAGE(AY26:AY27)</f>
        <v>2.6146984869092798</v>
      </c>
    </row>
    <row r="44" spans="2:58" x14ac:dyDescent="0.25">
      <c r="K44" s="207">
        <v>15</v>
      </c>
      <c r="L44" s="207">
        <v>100</v>
      </c>
      <c r="M44" s="207">
        <v>125</v>
      </c>
    </row>
    <row r="45" spans="2:58" x14ac:dyDescent="0.25">
      <c r="K45" s="207">
        <v>13</v>
      </c>
      <c r="L45" s="207">
        <v>51</v>
      </c>
      <c r="M45" s="207">
        <v>41</v>
      </c>
    </row>
    <row r="46" spans="2:58" x14ac:dyDescent="0.25">
      <c r="K46" s="207">
        <v>10</v>
      </c>
      <c r="L46" s="207">
        <v>26</v>
      </c>
      <c r="M46" s="207">
        <v>13</v>
      </c>
    </row>
    <row r="47" spans="2:58" x14ac:dyDescent="0.25">
      <c r="K47" s="42">
        <v>12</v>
      </c>
      <c r="L47" s="42">
        <v>32</v>
      </c>
      <c r="M47" s="42">
        <v>16</v>
      </c>
    </row>
    <row r="48" spans="2:58" x14ac:dyDescent="0.25">
      <c r="K48" s="42">
        <v>11</v>
      </c>
      <c r="L48" s="42">
        <v>29</v>
      </c>
      <c r="M48" s="42">
        <v>15</v>
      </c>
    </row>
    <row r="49" spans="11:13" x14ac:dyDescent="0.25">
      <c r="K49" s="42">
        <v>11</v>
      </c>
      <c r="L49" s="42">
        <v>25</v>
      </c>
      <c r="M49" s="42">
        <v>13</v>
      </c>
    </row>
    <row r="50" spans="11:13" x14ac:dyDescent="0.25">
      <c r="K50" s="42">
        <v>12</v>
      </c>
      <c r="L50" s="42">
        <v>36</v>
      </c>
      <c r="M50" s="42">
        <v>19</v>
      </c>
    </row>
    <row r="51" spans="11:13" x14ac:dyDescent="0.25">
      <c r="K51" s="42">
        <v>12</v>
      </c>
      <c r="L51" s="42">
        <v>35</v>
      </c>
      <c r="M51" s="42">
        <v>18</v>
      </c>
    </row>
    <row r="52" spans="11:13" x14ac:dyDescent="0.25">
      <c r="K52" s="42">
        <v>14</v>
      </c>
      <c r="L52" s="42">
        <v>34</v>
      </c>
      <c r="M52" s="42">
        <v>18</v>
      </c>
    </row>
    <row r="53" spans="11:13" x14ac:dyDescent="0.25">
      <c r="K53" s="42">
        <v>14</v>
      </c>
      <c r="L53" s="42">
        <v>36</v>
      </c>
      <c r="M53" s="42">
        <v>19</v>
      </c>
    </row>
    <row r="54" spans="11:13" x14ac:dyDescent="0.25">
      <c r="K54" s="42">
        <v>10</v>
      </c>
      <c r="L54" s="42">
        <v>27</v>
      </c>
      <c r="M54" s="42">
        <v>14</v>
      </c>
    </row>
    <row r="55" spans="11:13" x14ac:dyDescent="0.25">
      <c r="K55" s="42">
        <v>11</v>
      </c>
      <c r="L55" s="42">
        <v>34</v>
      </c>
      <c r="M55" s="42">
        <v>18</v>
      </c>
    </row>
    <row r="56" spans="11:13" x14ac:dyDescent="0.25">
      <c r="K56" s="42">
        <v>15</v>
      </c>
      <c r="L56" s="42">
        <v>34</v>
      </c>
      <c r="M56" s="42">
        <v>18</v>
      </c>
    </row>
    <row r="57" spans="11:13" x14ac:dyDescent="0.25">
      <c r="K57" s="42">
        <v>9</v>
      </c>
      <c r="L57" s="42">
        <v>32</v>
      </c>
      <c r="M57" s="42">
        <v>17</v>
      </c>
    </row>
    <row r="58" spans="11:13" x14ac:dyDescent="0.25">
      <c r="K58" s="42">
        <v>7</v>
      </c>
      <c r="L58" s="42">
        <v>31</v>
      </c>
      <c r="M58" s="42">
        <v>16</v>
      </c>
    </row>
    <row r="59" spans="11:13" x14ac:dyDescent="0.25">
      <c r="K59" s="42">
        <v>8</v>
      </c>
      <c r="L59" s="42">
        <v>31</v>
      </c>
      <c r="M59" s="42">
        <v>17</v>
      </c>
    </row>
    <row r="60" spans="11:13" x14ac:dyDescent="0.25">
      <c r="K60" s="42">
        <v>11</v>
      </c>
      <c r="L60" s="42">
        <v>31</v>
      </c>
      <c r="M60" s="42">
        <v>16</v>
      </c>
    </row>
    <row r="61" spans="11:13" x14ac:dyDescent="0.25">
      <c r="K61" s="42">
        <v>11</v>
      </c>
      <c r="L61" s="42">
        <v>29</v>
      </c>
      <c r="M61" s="42">
        <v>16</v>
      </c>
    </row>
    <row r="62" spans="11:13" x14ac:dyDescent="0.25">
      <c r="K62" s="42">
        <v>11</v>
      </c>
      <c r="L62" s="42">
        <v>30</v>
      </c>
      <c r="M62" s="42">
        <v>16</v>
      </c>
    </row>
    <row r="63" spans="11:13" x14ac:dyDescent="0.25">
      <c r="K63" s="42">
        <v>11</v>
      </c>
      <c r="L63" s="42">
        <v>30</v>
      </c>
      <c r="M63" s="42">
        <v>16</v>
      </c>
    </row>
    <row r="64" spans="11:13" x14ac:dyDescent="0.25">
      <c r="K64" s="42">
        <v>11</v>
      </c>
      <c r="L64" s="42">
        <v>30</v>
      </c>
      <c r="M64" s="42">
        <v>16</v>
      </c>
    </row>
  </sheetData>
  <mergeCells count="33">
    <mergeCell ref="BF3:BF4"/>
    <mergeCell ref="B21:B23"/>
    <mergeCell ref="AE3:AK3"/>
    <mergeCell ref="AL3:AL4"/>
    <mergeCell ref="AM3:AM4"/>
    <mergeCell ref="AN3:AN4"/>
    <mergeCell ref="AO3:AO4"/>
    <mergeCell ref="AQ3:AQ4"/>
    <mergeCell ref="G3:G4"/>
    <mergeCell ref="H3:H4"/>
    <mergeCell ref="I3:R3"/>
    <mergeCell ref="S3:AB3"/>
    <mergeCell ref="AC3:AC4"/>
    <mergeCell ref="AD3:AD4"/>
    <mergeCell ref="B32:C32"/>
    <mergeCell ref="AR3:AR4"/>
    <mergeCell ref="AS3:AX3"/>
    <mergeCell ref="AY3:BD3"/>
    <mergeCell ref="BE3:BE4"/>
    <mergeCell ref="B24:B26"/>
    <mergeCell ref="B28:C28"/>
    <mergeCell ref="B29:C29"/>
    <mergeCell ref="B30:C30"/>
    <mergeCell ref="B31:C31"/>
    <mergeCell ref="AP3:AP4"/>
    <mergeCell ref="Q36:Q37"/>
    <mergeCell ref="R36:R37"/>
    <mergeCell ref="F36:F37"/>
    <mergeCell ref="G36:L36"/>
    <mergeCell ref="M36:M37"/>
    <mergeCell ref="N36:N37"/>
    <mergeCell ref="O36:O37"/>
    <mergeCell ref="P36:P3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D2C3D-D0E7-4DC9-8914-8B80CF2EAE25}">
  <dimension ref="A1:W23"/>
  <sheetViews>
    <sheetView workbookViewId="0">
      <selection activeCell="J26" sqref="J26"/>
    </sheetView>
  </sheetViews>
  <sheetFormatPr defaultRowHeight="15" x14ac:dyDescent="0.25"/>
  <cols>
    <col min="1" max="1" width="20.7109375" bestFit="1" customWidth="1"/>
    <col min="3" max="3" width="11.28515625" bestFit="1" customWidth="1"/>
    <col min="4" max="4" width="13.28515625" bestFit="1" customWidth="1"/>
    <col min="5" max="5" width="13.42578125" bestFit="1" customWidth="1"/>
    <col min="6" max="6" width="11.5703125" bestFit="1" customWidth="1"/>
    <col min="7" max="7" width="10.85546875" bestFit="1" customWidth="1"/>
    <col min="9" max="9" width="10.85546875" bestFit="1" customWidth="1"/>
    <col min="10" max="10" width="10.28515625" bestFit="1" customWidth="1"/>
    <col min="11" max="11" width="9.7109375" bestFit="1" customWidth="1"/>
    <col min="12" max="12" width="9.5703125" bestFit="1" customWidth="1"/>
    <col min="15" max="15" width="13.28515625" bestFit="1" customWidth="1"/>
    <col min="16" max="16" width="13.42578125" bestFit="1" customWidth="1"/>
    <col min="17" max="17" width="11.28515625" bestFit="1" customWidth="1"/>
    <col min="18" max="18" width="10.85546875" bestFit="1" customWidth="1"/>
    <col min="20" max="20" width="11.28515625" bestFit="1" customWidth="1"/>
    <col min="21" max="21" width="10.28515625" bestFit="1" customWidth="1"/>
  </cols>
  <sheetData>
    <row r="1" spans="1:23" ht="15.75" thickBot="1" x14ac:dyDescent="0.3">
      <c r="C1" s="138" t="s">
        <v>65</v>
      </c>
      <c r="D1" s="135">
        <v>4.5999999999999996</v>
      </c>
      <c r="E1" s="135"/>
      <c r="F1" s="135">
        <v>3.1</v>
      </c>
      <c r="G1" s="135"/>
      <c r="H1" s="135"/>
      <c r="I1" s="135">
        <v>2.5</v>
      </c>
      <c r="J1" s="135"/>
      <c r="K1" s="135"/>
      <c r="L1" s="135"/>
      <c r="N1" s="245" t="s">
        <v>67</v>
      </c>
      <c r="O1" s="245"/>
      <c r="P1" s="245"/>
      <c r="Q1" s="245"/>
      <c r="R1" s="245"/>
      <c r="S1" s="245"/>
      <c r="T1" s="245"/>
      <c r="U1" s="245"/>
      <c r="V1" s="245"/>
      <c r="W1" s="245"/>
    </row>
    <row r="2" spans="1:23" ht="15.75" thickBot="1" x14ac:dyDescent="0.3">
      <c r="A2" s="139" t="s">
        <v>72</v>
      </c>
      <c r="C2" s="142" t="s">
        <v>66</v>
      </c>
      <c r="D2" s="136" t="s">
        <v>43</v>
      </c>
      <c r="E2" s="136" t="s">
        <v>44</v>
      </c>
      <c r="F2" s="136" t="s">
        <v>45</v>
      </c>
      <c r="G2" s="136" t="s">
        <v>46</v>
      </c>
      <c r="H2" s="136" t="s">
        <v>47</v>
      </c>
      <c r="I2" s="136" t="s">
        <v>48</v>
      </c>
      <c r="J2" s="136" t="s">
        <v>49</v>
      </c>
      <c r="K2" s="136" t="s">
        <v>50</v>
      </c>
      <c r="L2" s="137" t="s">
        <v>51</v>
      </c>
      <c r="N2" s="139" t="s">
        <v>66</v>
      </c>
      <c r="O2" s="150" t="s">
        <v>43</v>
      </c>
      <c r="P2" s="150" t="s">
        <v>44</v>
      </c>
      <c r="Q2" s="150" t="s">
        <v>45</v>
      </c>
      <c r="R2" s="150" t="s">
        <v>46</v>
      </c>
      <c r="S2" s="150" t="s">
        <v>47</v>
      </c>
      <c r="T2" s="150" t="s">
        <v>48</v>
      </c>
      <c r="U2" s="150" t="s">
        <v>49</v>
      </c>
      <c r="V2" s="150" t="s">
        <v>50</v>
      </c>
      <c r="W2" s="151" t="s">
        <v>51</v>
      </c>
    </row>
    <row r="3" spans="1:23" ht="15" customHeight="1" x14ac:dyDescent="0.25">
      <c r="A3" s="246" t="s">
        <v>92</v>
      </c>
      <c r="C3" s="140">
        <v>1</v>
      </c>
      <c r="D3" s="143">
        <v>32734</v>
      </c>
      <c r="E3" s="144"/>
      <c r="F3" s="144">
        <v>12</v>
      </c>
      <c r="G3" s="144"/>
      <c r="H3" s="144"/>
      <c r="I3" s="144">
        <v>45307</v>
      </c>
      <c r="J3" s="144"/>
      <c r="K3" s="144"/>
      <c r="L3" s="145"/>
      <c r="N3" s="105">
        <v>1</v>
      </c>
      <c r="O3" s="153">
        <f>D3*$C$14</f>
        <v>4.8929397312682888E-6</v>
      </c>
      <c r="P3" s="144"/>
      <c r="Q3" s="153">
        <f>F3*$C$16</f>
        <v>1.7754060395283593E-9</v>
      </c>
      <c r="R3" s="144"/>
      <c r="S3" s="144"/>
      <c r="T3" s="153">
        <f>I3*$C$19</f>
        <v>5.7642883785103721E-6</v>
      </c>
      <c r="U3" s="144"/>
      <c r="V3" s="144"/>
      <c r="W3" s="145"/>
    </row>
    <row r="4" spans="1:23" ht="14.25" customHeight="1" x14ac:dyDescent="0.25">
      <c r="A4" s="246"/>
      <c r="C4" s="140">
        <v>2</v>
      </c>
      <c r="D4" s="5">
        <v>32312</v>
      </c>
      <c r="E4" s="3"/>
      <c r="F4" s="3">
        <v>12</v>
      </c>
      <c r="G4" s="3"/>
      <c r="H4" s="3"/>
      <c r="I4" s="3">
        <v>45351</v>
      </c>
      <c r="J4" s="3"/>
      <c r="K4" s="3"/>
      <c r="L4" s="146"/>
      <c r="N4" s="140">
        <v>2</v>
      </c>
      <c r="O4" s="134">
        <f t="shared" ref="O4:O9" si="0">D4*$C$14</f>
        <v>4.8298609579257332E-6</v>
      </c>
      <c r="P4" s="3"/>
      <c r="Q4" s="134">
        <f t="shared" ref="Q4:Q9" si="1">F4*$C$16</f>
        <v>1.7754060395283593E-9</v>
      </c>
      <c r="R4" s="3"/>
      <c r="S4" s="3"/>
      <c r="T4" s="134">
        <f t="shared" ref="T4:T9" si="2">I4*$C$19</f>
        <v>5.769886380776125E-6</v>
      </c>
      <c r="U4" s="3"/>
      <c r="V4" s="3"/>
      <c r="W4" s="146"/>
    </row>
    <row r="5" spans="1:23" ht="15.75" thickBot="1" x14ac:dyDescent="0.3">
      <c r="A5" s="247"/>
      <c r="C5" s="140">
        <v>3</v>
      </c>
      <c r="D5" s="5">
        <v>32838</v>
      </c>
      <c r="E5" s="3"/>
      <c r="F5" s="3">
        <v>12</v>
      </c>
      <c r="G5" s="3"/>
      <c r="H5" s="3"/>
      <c r="I5" s="3">
        <v>45401</v>
      </c>
      <c r="J5" s="3"/>
      <c r="K5" s="3"/>
      <c r="L5" s="146"/>
      <c r="N5" s="140">
        <v>3</v>
      </c>
      <c r="O5" s="134">
        <f t="shared" si="0"/>
        <v>4.9084852109546062E-6</v>
      </c>
      <c r="P5" s="3"/>
      <c r="Q5" s="134">
        <f t="shared" si="1"/>
        <v>1.7754060395283593E-9</v>
      </c>
      <c r="R5" s="3"/>
      <c r="S5" s="3"/>
      <c r="T5" s="134">
        <f t="shared" si="2"/>
        <v>5.7762477469872076E-6</v>
      </c>
      <c r="U5" s="3"/>
      <c r="V5" s="3"/>
      <c r="W5" s="146"/>
    </row>
    <row r="6" spans="1:23" x14ac:dyDescent="0.25">
      <c r="C6" s="140">
        <v>4</v>
      </c>
      <c r="D6" s="5"/>
      <c r="E6" s="3"/>
      <c r="F6" s="3"/>
      <c r="G6" s="3"/>
      <c r="H6" s="3"/>
      <c r="I6" s="3"/>
      <c r="J6" s="3"/>
      <c r="K6" s="3"/>
      <c r="L6" s="146"/>
      <c r="N6" s="140">
        <v>4</v>
      </c>
      <c r="O6" s="134">
        <f t="shared" si="0"/>
        <v>0</v>
      </c>
      <c r="P6" s="3"/>
      <c r="Q6" s="134">
        <f t="shared" si="1"/>
        <v>0</v>
      </c>
      <c r="R6" s="3"/>
      <c r="S6" s="3"/>
      <c r="T6" s="134">
        <f t="shared" si="2"/>
        <v>0</v>
      </c>
      <c r="U6" s="3"/>
      <c r="V6" s="3"/>
      <c r="W6" s="146"/>
    </row>
    <row r="7" spans="1:23" x14ac:dyDescent="0.25">
      <c r="A7" t="s">
        <v>97</v>
      </c>
      <c r="C7" s="140">
        <v>5</v>
      </c>
      <c r="D7" s="5"/>
      <c r="E7" s="3"/>
      <c r="F7" s="3"/>
      <c r="G7" s="3"/>
      <c r="H7" s="3"/>
      <c r="I7" s="3"/>
      <c r="J7" s="3"/>
      <c r="K7" s="3"/>
      <c r="L7" s="146"/>
      <c r="N7" s="140">
        <v>5</v>
      </c>
      <c r="O7" s="134">
        <f t="shared" si="0"/>
        <v>0</v>
      </c>
      <c r="P7" s="3"/>
      <c r="Q7" s="134">
        <f t="shared" si="1"/>
        <v>0</v>
      </c>
      <c r="R7" s="3"/>
      <c r="S7" s="3"/>
      <c r="T7" s="134">
        <f t="shared" si="2"/>
        <v>0</v>
      </c>
      <c r="U7" s="3"/>
      <c r="V7" s="3"/>
      <c r="W7" s="146"/>
    </row>
    <row r="8" spans="1:23" x14ac:dyDescent="0.25">
      <c r="A8" t="s">
        <v>98</v>
      </c>
      <c r="C8" s="140">
        <v>6</v>
      </c>
      <c r="D8" s="5"/>
      <c r="E8" s="3"/>
      <c r="F8" s="3"/>
      <c r="G8" s="3"/>
      <c r="H8" s="3"/>
      <c r="I8" s="3"/>
      <c r="J8" s="3"/>
      <c r="K8" s="3"/>
      <c r="L8" s="146"/>
      <c r="N8" s="140">
        <v>6</v>
      </c>
      <c r="O8" s="134">
        <f t="shared" si="0"/>
        <v>0</v>
      </c>
      <c r="P8" s="3"/>
      <c r="Q8" s="134">
        <f t="shared" si="1"/>
        <v>0</v>
      </c>
      <c r="R8" s="3"/>
      <c r="S8" s="3"/>
      <c r="T8" s="134">
        <f t="shared" si="2"/>
        <v>0</v>
      </c>
      <c r="U8" s="3"/>
      <c r="V8" s="3"/>
      <c r="W8" s="146"/>
    </row>
    <row r="9" spans="1:23" ht="15.75" thickBot="1" x14ac:dyDescent="0.3">
      <c r="C9" s="141">
        <v>7</v>
      </c>
      <c r="D9" s="6"/>
      <c r="E9" s="7"/>
      <c r="F9" s="7"/>
      <c r="G9" s="7"/>
      <c r="H9" s="7"/>
      <c r="I9" s="7"/>
      <c r="J9" s="7"/>
      <c r="K9" s="7"/>
      <c r="L9" s="147"/>
      <c r="N9" s="141">
        <v>7</v>
      </c>
      <c r="O9" s="154">
        <f t="shared" si="0"/>
        <v>0</v>
      </c>
      <c r="P9" s="7"/>
      <c r="Q9" s="154">
        <f t="shared" si="1"/>
        <v>0</v>
      </c>
      <c r="R9" s="7"/>
      <c r="S9" s="7"/>
      <c r="T9" s="154">
        <f t="shared" si="2"/>
        <v>0</v>
      </c>
      <c r="U9" s="7"/>
      <c r="V9" s="7"/>
      <c r="W9" s="147"/>
    </row>
    <row r="10" spans="1:23" ht="15.75" thickBot="1" x14ac:dyDescent="0.3">
      <c r="C10" s="192" t="s">
        <v>70</v>
      </c>
      <c r="D10" s="188">
        <f>AVERAGE(D3:D5)</f>
        <v>32628</v>
      </c>
      <c r="E10" s="189"/>
      <c r="F10" s="190">
        <f>AVERAGE(F3:F5)</f>
        <v>12</v>
      </c>
      <c r="G10" s="189"/>
      <c r="H10" s="189"/>
      <c r="I10" s="190">
        <f>AVERAGE(I3:I5)</f>
        <v>45353</v>
      </c>
      <c r="J10" s="189"/>
      <c r="K10" s="189"/>
      <c r="L10" s="191"/>
      <c r="N10" s="192" t="s">
        <v>70</v>
      </c>
      <c r="O10" s="193">
        <f>AVERAGE(O3:O5)</f>
        <v>4.8770953000495427E-6</v>
      </c>
      <c r="P10" s="189"/>
      <c r="Q10" s="193">
        <f>AVERAGE(Q3:Q5)</f>
        <v>1.7754060395283595E-9</v>
      </c>
      <c r="R10" s="189"/>
      <c r="S10" s="189"/>
      <c r="T10" s="193">
        <f>AVERAGE(T3:T5)</f>
        <v>5.7701408354245685E-6</v>
      </c>
      <c r="U10" s="189"/>
      <c r="V10" s="189"/>
      <c r="W10" s="191"/>
    </row>
    <row r="12" spans="1:23" ht="15.75" thickBot="1" x14ac:dyDescent="0.3"/>
    <row r="13" spans="1:23" ht="15.75" thickBot="1" x14ac:dyDescent="0.3">
      <c r="A13" s="8" t="s">
        <v>4</v>
      </c>
      <c r="B13" s="16" t="s">
        <v>14</v>
      </c>
      <c r="C13" s="9" t="s">
        <v>5</v>
      </c>
    </row>
    <row r="14" spans="1:23" x14ac:dyDescent="0.25">
      <c r="A14" s="4" t="s">
        <v>18</v>
      </c>
      <c r="B14" s="3" t="s">
        <v>15</v>
      </c>
      <c r="C14" s="29">
        <v>1.4947576621458694E-10</v>
      </c>
    </row>
    <row r="15" spans="1:23" x14ac:dyDescent="0.25">
      <c r="A15" s="4" t="s">
        <v>19</v>
      </c>
      <c r="B15" s="3" t="s">
        <v>15</v>
      </c>
      <c r="C15" s="29">
        <f>(C14)*(C17/C16)</f>
        <v>1.5718070261740071E-10</v>
      </c>
    </row>
    <row r="16" spans="1:23" x14ac:dyDescent="0.25">
      <c r="A16" s="4" t="s">
        <v>6</v>
      </c>
      <c r="B16" s="3" t="s">
        <v>15</v>
      </c>
      <c r="C16" s="29">
        <f>(C14)*(0.97/0.98)</f>
        <v>1.4795050329402993E-10</v>
      </c>
    </row>
    <row r="17" spans="1:3" x14ac:dyDescent="0.25">
      <c r="A17" s="5" t="s">
        <v>7</v>
      </c>
      <c r="B17" s="3" t="s">
        <v>15</v>
      </c>
      <c r="C17" s="29">
        <f>(C14)*(1.02/0.98)</f>
        <v>1.5557681789681499E-10</v>
      </c>
    </row>
    <row r="18" spans="1:3" x14ac:dyDescent="0.25">
      <c r="A18" s="5" t="s">
        <v>10</v>
      </c>
      <c r="B18" s="3" t="s">
        <v>15</v>
      </c>
      <c r="C18" s="29">
        <f>C16</f>
        <v>1.4795050329402993E-10</v>
      </c>
    </row>
    <row r="19" spans="1:3" x14ac:dyDescent="0.25">
      <c r="A19" s="5" t="s">
        <v>8</v>
      </c>
      <c r="B19" s="3" t="s">
        <v>16</v>
      </c>
      <c r="C19" s="29">
        <f>(38.3/33.5)*C22</f>
        <v>1.2722732422165167E-10</v>
      </c>
    </row>
    <row r="20" spans="1:3" x14ac:dyDescent="0.25">
      <c r="A20" s="5" t="s">
        <v>9</v>
      </c>
      <c r="B20" s="3" t="s">
        <v>16</v>
      </c>
      <c r="C20" s="29">
        <f>(38.3/39.2)*C22</f>
        <v>1.0872743268942171E-10</v>
      </c>
    </row>
    <row r="21" spans="1:3" x14ac:dyDescent="0.25">
      <c r="A21" s="5" t="s">
        <v>12</v>
      </c>
      <c r="B21" s="3" t="s">
        <v>16</v>
      </c>
      <c r="C21" s="29">
        <v>1.2679079497666798E-10</v>
      </c>
    </row>
    <row r="22" spans="1:3" x14ac:dyDescent="0.25">
      <c r="A22" s="5" t="s">
        <v>13</v>
      </c>
      <c r="B22" s="3" t="s">
        <v>16</v>
      </c>
      <c r="C22" s="29">
        <v>1.1128238541580499E-10</v>
      </c>
    </row>
    <row r="23" spans="1:3" ht="15.75" thickBot="1" x14ac:dyDescent="0.3">
      <c r="A23" s="6" t="s">
        <v>11</v>
      </c>
      <c r="B23" s="7" t="s">
        <v>17</v>
      </c>
      <c r="C23" s="30">
        <v>9.8056356935757502E-11</v>
      </c>
    </row>
  </sheetData>
  <mergeCells count="2">
    <mergeCell ref="N1:W1"/>
    <mergeCell ref="A3:A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31C6A-F554-4521-B08F-9552BED476BB}">
  <dimension ref="B2:BF64"/>
  <sheetViews>
    <sheetView zoomScale="80" zoomScaleNormal="80" workbookViewId="0">
      <selection activeCell="AQ8" sqref="AQ8"/>
    </sheetView>
  </sheetViews>
  <sheetFormatPr defaultRowHeight="15" x14ac:dyDescent="0.25"/>
  <cols>
    <col min="2" max="2" width="18.5703125" bestFit="1" customWidth="1"/>
    <col min="3" max="3" width="12.7109375" customWidth="1"/>
    <col min="4" max="4" width="13.5703125" customWidth="1"/>
    <col min="7" max="7" width="10.42578125" style="3" customWidth="1"/>
    <col min="8" max="8" width="12.5703125" style="3" customWidth="1"/>
    <col min="9" max="9" width="13.28515625" style="2" bestFit="1" customWidth="1"/>
    <col min="10" max="10" width="13.42578125" style="2" bestFit="1" customWidth="1"/>
    <col min="11" max="11" width="10.7109375" style="2" bestFit="1" customWidth="1"/>
    <col min="12" max="12" width="10.85546875" style="2" bestFit="1" customWidth="1"/>
    <col min="13" max="13" width="13.7109375" style="2" customWidth="1"/>
    <col min="14" max="14" width="11" style="2" bestFit="1" customWidth="1"/>
    <col min="15" max="15" width="11" style="2" customWidth="1"/>
    <col min="16" max="16" width="10.28515625" style="2" bestFit="1" customWidth="1"/>
    <col min="17" max="17" width="12.28515625" style="2" customWidth="1"/>
    <col min="18" max="18" width="16.5703125" style="2" customWidth="1"/>
    <col min="19" max="19" width="12.28515625" customWidth="1"/>
    <col min="20" max="23" width="11.5703125" bestFit="1" customWidth="1"/>
    <col min="24" max="25" width="11.85546875" customWidth="1"/>
    <col min="26" max="28" width="11.5703125" bestFit="1" customWidth="1"/>
    <col min="29" max="29" width="14.28515625" customWidth="1"/>
    <col min="30" max="30" width="13.7109375" customWidth="1"/>
    <col min="31" max="31" width="9.5703125" style="3" bestFit="1" customWidth="1"/>
    <col min="32" max="32" width="9.28515625" style="3" bestFit="1" customWidth="1"/>
    <col min="33" max="34" width="9.5703125" style="3" bestFit="1" customWidth="1"/>
    <col min="35" max="35" width="9.5703125" style="3" customWidth="1"/>
    <col min="36" max="36" width="9.5703125" style="3" bestFit="1" customWidth="1"/>
    <col min="37" max="37" width="9.140625" style="3"/>
    <col min="38" max="38" width="10.5703125" style="3" bestFit="1" customWidth="1"/>
    <col min="39" max="41" width="9.140625" style="3"/>
    <col min="42" max="42" width="11.7109375" style="3" bestFit="1" customWidth="1"/>
    <col min="43" max="43" width="9.5703125" style="3" bestFit="1" customWidth="1"/>
    <col min="44" max="44" width="15.5703125" bestFit="1" customWidth="1"/>
    <col min="57" max="57" width="17.85546875" bestFit="1" customWidth="1"/>
    <col min="58" max="58" width="18.42578125" bestFit="1" customWidth="1"/>
  </cols>
  <sheetData>
    <row r="2" spans="2:58" ht="15.75" thickBot="1" x14ac:dyDescent="0.3">
      <c r="I2" s="2">
        <v>4.7</v>
      </c>
      <c r="J2" s="2">
        <v>4.5</v>
      </c>
      <c r="K2" s="2">
        <v>3.1</v>
      </c>
      <c r="L2" s="2">
        <v>2.9</v>
      </c>
      <c r="M2" s="2">
        <v>2.7</v>
      </c>
      <c r="N2" s="2">
        <v>2.7</v>
      </c>
      <c r="P2" s="2">
        <v>2.2000000000000002</v>
      </c>
      <c r="Q2" s="2">
        <v>6.6</v>
      </c>
      <c r="R2" s="2">
        <v>1.4</v>
      </c>
    </row>
    <row r="3" spans="2:58" ht="15.75" thickBot="1" x14ac:dyDescent="0.3">
      <c r="B3" s="10" t="s">
        <v>0</v>
      </c>
      <c r="C3" s="48">
        <v>45555</v>
      </c>
      <c r="G3" s="253" t="s">
        <v>31</v>
      </c>
      <c r="H3" s="253" t="s">
        <v>34</v>
      </c>
      <c r="I3" s="263" t="s">
        <v>32</v>
      </c>
      <c r="J3" s="263"/>
      <c r="K3" s="263"/>
      <c r="L3" s="263"/>
      <c r="M3" s="263"/>
      <c r="N3" s="263"/>
      <c r="O3" s="263"/>
      <c r="P3" s="263"/>
      <c r="Q3" s="263"/>
      <c r="R3" s="264"/>
      <c r="S3" s="243" t="s">
        <v>61</v>
      </c>
      <c r="T3" s="243"/>
      <c r="U3" s="243"/>
      <c r="V3" s="243"/>
      <c r="W3" s="243"/>
      <c r="X3" s="243"/>
      <c r="Y3" s="243"/>
      <c r="Z3" s="243"/>
      <c r="AA3" s="243"/>
      <c r="AB3" s="244"/>
      <c r="AC3" s="258" t="s">
        <v>35</v>
      </c>
      <c r="AD3" s="258" t="s">
        <v>36</v>
      </c>
      <c r="AE3" s="255" t="s">
        <v>84</v>
      </c>
      <c r="AF3" s="256"/>
      <c r="AG3" s="256"/>
      <c r="AH3" s="256"/>
      <c r="AI3" s="256"/>
      <c r="AJ3" s="256"/>
      <c r="AK3" s="256"/>
      <c r="AL3" s="253" t="s">
        <v>85</v>
      </c>
      <c r="AM3" s="253" t="s">
        <v>88</v>
      </c>
      <c r="AN3" s="253" t="s">
        <v>89</v>
      </c>
      <c r="AO3" s="253" t="s">
        <v>90</v>
      </c>
      <c r="AP3" s="253" t="s">
        <v>99</v>
      </c>
      <c r="AQ3" s="258" t="s">
        <v>38</v>
      </c>
      <c r="AR3" s="253" t="s">
        <v>53</v>
      </c>
      <c r="AS3" s="255" t="s">
        <v>95</v>
      </c>
      <c r="AT3" s="256"/>
      <c r="AU3" s="256"/>
      <c r="AV3" s="256"/>
      <c r="AW3" s="256"/>
      <c r="AX3" s="257"/>
      <c r="AY3" s="255" t="s">
        <v>59</v>
      </c>
      <c r="AZ3" s="256"/>
      <c r="BA3" s="256"/>
      <c r="BB3" s="256"/>
      <c r="BC3" s="256"/>
      <c r="BD3" s="257"/>
      <c r="BE3" s="253" t="s">
        <v>62</v>
      </c>
      <c r="BF3" s="248" t="s">
        <v>63</v>
      </c>
    </row>
    <row r="4" spans="2:58" ht="15.75" thickBot="1" x14ac:dyDescent="0.3">
      <c r="B4" s="11" t="s">
        <v>1</v>
      </c>
      <c r="C4" s="49" t="s">
        <v>96</v>
      </c>
      <c r="G4" s="254"/>
      <c r="H4" s="254"/>
      <c r="I4" s="131" t="s">
        <v>43</v>
      </c>
      <c r="J4" s="132" t="s">
        <v>44</v>
      </c>
      <c r="K4" s="132" t="s">
        <v>45</v>
      </c>
      <c r="L4" s="132" t="s">
        <v>46</v>
      </c>
      <c r="M4" s="132" t="s">
        <v>47</v>
      </c>
      <c r="N4" s="132" t="s">
        <v>48</v>
      </c>
      <c r="O4" s="132" t="s">
        <v>83</v>
      </c>
      <c r="P4" s="20" t="s">
        <v>49</v>
      </c>
      <c r="Q4" s="20" t="s">
        <v>50</v>
      </c>
      <c r="R4" s="31" t="s">
        <v>51</v>
      </c>
      <c r="S4" s="19" t="s">
        <v>18</v>
      </c>
      <c r="T4" s="20" t="s">
        <v>19</v>
      </c>
      <c r="U4" s="20" t="s">
        <v>6</v>
      </c>
      <c r="V4" s="20" t="s">
        <v>7</v>
      </c>
      <c r="W4" s="20" t="s">
        <v>10</v>
      </c>
      <c r="X4" s="20" t="s">
        <v>8</v>
      </c>
      <c r="Y4" s="20" t="s">
        <v>79</v>
      </c>
      <c r="Z4" s="20" t="s">
        <v>9</v>
      </c>
      <c r="AA4" s="20" t="s">
        <v>12</v>
      </c>
      <c r="AB4" s="31" t="s">
        <v>11</v>
      </c>
      <c r="AC4" s="267"/>
      <c r="AD4" s="259"/>
      <c r="AE4" s="19" t="s">
        <v>40</v>
      </c>
      <c r="AF4" s="20" t="s">
        <v>41</v>
      </c>
      <c r="AG4" s="20" t="s">
        <v>42</v>
      </c>
      <c r="AH4" s="20" t="s">
        <v>10</v>
      </c>
      <c r="AI4" s="20" t="s">
        <v>79</v>
      </c>
      <c r="AJ4" s="20" t="s">
        <v>37</v>
      </c>
      <c r="AK4" s="20" t="s">
        <v>11</v>
      </c>
      <c r="AL4" s="254"/>
      <c r="AM4" s="254"/>
      <c r="AN4" s="254"/>
      <c r="AO4" s="254"/>
      <c r="AP4" s="254"/>
      <c r="AQ4" s="259"/>
      <c r="AR4" s="254"/>
      <c r="AS4" s="19" t="s">
        <v>40</v>
      </c>
      <c r="AT4" s="20" t="s">
        <v>41</v>
      </c>
      <c r="AU4" s="20" t="s">
        <v>42</v>
      </c>
      <c r="AV4" s="20" t="s">
        <v>10</v>
      </c>
      <c r="AW4" s="20" t="s">
        <v>37</v>
      </c>
      <c r="AX4" s="31" t="s">
        <v>11</v>
      </c>
      <c r="AY4" s="19" t="s">
        <v>40</v>
      </c>
      <c r="AZ4" s="20" t="s">
        <v>41</v>
      </c>
      <c r="BA4" s="20" t="s">
        <v>42</v>
      </c>
      <c r="BB4" s="20" t="s">
        <v>10</v>
      </c>
      <c r="BC4" s="20" t="s">
        <v>37</v>
      </c>
      <c r="BD4" s="31" t="s">
        <v>11</v>
      </c>
      <c r="BE4" s="254"/>
      <c r="BF4" s="248"/>
    </row>
    <row r="5" spans="2:58" x14ac:dyDescent="0.25">
      <c r="B5" s="11" t="s">
        <v>2</v>
      </c>
      <c r="C5" s="102">
        <v>0.19070000000000001</v>
      </c>
      <c r="G5" s="63" t="s">
        <v>33</v>
      </c>
      <c r="H5" s="63"/>
      <c r="I5" s="237">
        <v>32734</v>
      </c>
      <c r="J5" s="90"/>
      <c r="K5" s="236">
        <v>12</v>
      </c>
      <c r="L5" s="90"/>
      <c r="M5" s="90"/>
      <c r="N5" s="236">
        <v>45307</v>
      </c>
      <c r="O5" s="90"/>
      <c r="P5" s="88"/>
      <c r="Q5" s="88"/>
      <c r="R5" s="66"/>
      <c r="S5" s="67">
        <f>I5*$D$9</f>
        <v>4.8929397312682888E-6</v>
      </c>
      <c r="T5" s="68">
        <f>J5*$D$10</f>
        <v>0</v>
      </c>
      <c r="U5" s="68">
        <f>K5*$D$11</f>
        <v>1.7754060395283593E-9</v>
      </c>
      <c r="V5" s="68">
        <f>L5*$D$12</f>
        <v>0</v>
      </c>
      <c r="W5" s="68">
        <f>M5*$D$13</f>
        <v>0</v>
      </c>
      <c r="X5" s="68">
        <f>N5*$D$14</f>
        <v>5.7642883785103721E-6</v>
      </c>
      <c r="Y5" s="68"/>
      <c r="Z5" s="68">
        <f>P5*$D$15</f>
        <v>0</v>
      </c>
      <c r="AA5" s="68">
        <f t="shared" ref="AA5:AA28" si="0">Q5*$D$16</f>
        <v>0</v>
      </c>
      <c r="AB5" s="69">
        <f t="shared" ref="AB5:AB28" si="1">R5*$D$19</f>
        <v>0</v>
      </c>
      <c r="AC5" s="70"/>
      <c r="AD5" s="71"/>
      <c r="AE5" s="72"/>
      <c r="AF5" s="73"/>
      <c r="AG5" s="73"/>
      <c r="AH5" s="73"/>
      <c r="AI5" s="73"/>
      <c r="AJ5" s="73"/>
      <c r="AK5" s="202"/>
      <c r="AL5" s="63"/>
      <c r="AM5" s="63"/>
      <c r="AN5" s="63"/>
      <c r="AO5" s="63"/>
      <c r="AP5" s="63"/>
      <c r="AQ5" s="63"/>
      <c r="AR5" s="123"/>
      <c r="AS5" s="143"/>
      <c r="AT5" s="194"/>
      <c r="AU5" s="194"/>
      <c r="AV5" s="194"/>
      <c r="AW5" s="194"/>
      <c r="AX5" s="13"/>
      <c r="AY5" s="124"/>
      <c r="AZ5" s="122"/>
      <c r="BA5" s="122"/>
      <c r="BB5" s="122"/>
      <c r="BC5" s="122"/>
      <c r="BD5" s="123"/>
      <c r="BE5" s="3"/>
    </row>
    <row r="6" spans="2:58" ht="15.75" thickBot="1" x14ac:dyDescent="0.3">
      <c r="B6" s="12" t="s">
        <v>3</v>
      </c>
      <c r="C6" s="47">
        <v>1</v>
      </c>
      <c r="G6" s="53" t="s">
        <v>33</v>
      </c>
      <c r="H6" s="53"/>
      <c r="I6" s="237">
        <v>32312</v>
      </c>
      <c r="J6" s="90"/>
      <c r="K6" s="236">
        <v>12</v>
      </c>
      <c r="L6" s="90"/>
      <c r="M6" s="90"/>
      <c r="N6" s="236">
        <v>45351</v>
      </c>
      <c r="O6" s="90"/>
      <c r="P6" s="89"/>
      <c r="Q6" s="89"/>
      <c r="R6" s="56"/>
      <c r="S6" s="57">
        <f t="shared" ref="S6:S28" si="2">I6*$D$9</f>
        <v>4.8298609579257332E-6</v>
      </c>
      <c r="T6" s="58">
        <f t="shared" ref="T6:W28" si="3">J6*$D$10</f>
        <v>0</v>
      </c>
      <c r="U6" s="58">
        <f t="shared" ref="U6:U7" si="4">K6*$D$11</f>
        <v>1.7754060395283593E-9</v>
      </c>
      <c r="V6" s="58">
        <f t="shared" ref="V6:V7" si="5">L6*$D$12</f>
        <v>0</v>
      </c>
      <c r="W6" s="58">
        <f t="shared" ref="W6:W7" si="6">M6*$D$13</f>
        <v>0</v>
      </c>
      <c r="X6" s="58">
        <f t="shared" ref="X6:X28" si="7">N6*$D$14</f>
        <v>5.769886380776125E-6</v>
      </c>
      <c r="Y6" s="58"/>
      <c r="Z6" s="58">
        <f t="shared" ref="Z6:Z28" si="8">P6*$D$15</f>
        <v>0</v>
      </c>
      <c r="AA6" s="58">
        <f t="shared" si="0"/>
        <v>0</v>
      </c>
      <c r="AB6" s="59">
        <f t="shared" si="1"/>
        <v>0</v>
      </c>
      <c r="AC6" s="51"/>
      <c r="AD6" s="60"/>
      <c r="AE6" s="61"/>
      <c r="AF6" s="62"/>
      <c r="AG6" s="62"/>
      <c r="AH6" s="62"/>
      <c r="AI6" s="62"/>
      <c r="AJ6" s="62"/>
      <c r="AK6" s="203"/>
      <c r="AL6" s="53"/>
      <c r="AM6" s="53"/>
      <c r="AN6" s="53"/>
      <c r="AO6" s="53"/>
      <c r="AP6" s="53"/>
      <c r="AQ6" s="53"/>
      <c r="AR6" s="129"/>
      <c r="AS6" s="233"/>
      <c r="AT6" s="234"/>
      <c r="AU6" s="234"/>
      <c r="AV6" s="234"/>
      <c r="AW6" s="234"/>
      <c r="AX6" s="235"/>
      <c r="AY6" s="130"/>
      <c r="AZ6" s="128"/>
      <c r="BA6" s="128"/>
      <c r="BB6" s="128"/>
      <c r="BC6" s="128"/>
      <c r="BD6" s="129"/>
      <c r="BE6" s="3"/>
    </row>
    <row r="7" spans="2:58" ht="15.75" thickBot="1" x14ac:dyDescent="0.3">
      <c r="B7" s="197" t="s">
        <v>82</v>
      </c>
      <c r="C7" s="3">
        <v>550</v>
      </c>
      <c r="G7" s="74" t="s">
        <v>33</v>
      </c>
      <c r="H7" s="74"/>
      <c r="I7" s="237">
        <v>32838</v>
      </c>
      <c r="J7" s="90"/>
      <c r="K7" s="236">
        <v>12</v>
      </c>
      <c r="L7" s="90"/>
      <c r="M7" s="90"/>
      <c r="N7" s="236">
        <v>45401</v>
      </c>
      <c r="O7" s="90"/>
      <c r="P7" s="90"/>
      <c r="Q7" s="90"/>
      <c r="R7" s="77"/>
      <c r="S7" s="78">
        <f t="shared" si="2"/>
        <v>4.9084852109546062E-6</v>
      </c>
      <c r="T7" s="79">
        <f t="shared" si="3"/>
        <v>0</v>
      </c>
      <c r="U7" s="79">
        <f t="shared" si="4"/>
        <v>1.7754060395283593E-9</v>
      </c>
      <c r="V7" s="79">
        <f t="shared" si="5"/>
        <v>0</v>
      </c>
      <c r="W7" s="79">
        <f t="shared" si="6"/>
        <v>0</v>
      </c>
      <c r="X7" s="79">
        <f t="shared" si="7"/>
        <v>5.7762477469872076E-6</v>
      </c>
      <c r="Y7" s="79"/>
      <c r="Z7" s="79">
        <f t="shared" si="8"/>
        <v>0</v>
      </c>
      <c r="AA7" s="79">
        <f t="shared" si="0"/>
        <v>0</v>
      </c>
      <c r="AB7" s="80">
        <f t="shared" si="1"/>
        <v>0</v>
      </c>
      <c r="AC7" s="81"/>
      <c r="AD7" s="82"/>
      <c r="AE7" s="83"/>
      <c r="AF7" s="84"/>
      <c r="AG7" s="84"/>
      <c r="AH7" s="84"/>
      <c r="AI7" s="84"/>
      <c r="AJ7" s="84"/>
      <c r="AK7" s="204"/>
      <c r="AL7" s="74"/>
      <c r="AM7" s="74"/>
      <c r="AN7" s="74"/>
      <c r="AO7" s="74"/>
      <c r="AP7" s="74"/>
      <c r="AQ7" s="74"/>
      <c r="AR7" s="129"/>
      <c r="AS7" s="233"/>
      <c r="AT7" s="234"/>
      <c r="AU7" s="234"/>
      <c r="AV7" s="234"/>
      <c r="AW7" s="234"/>
      <c r="AX7" s="235"/>
      <c r="AY7" s="130"/>
      <c r="AZ7" s="128"/>
      <c r="BA7" s="128"/>
      <c r="BB7" s="128"/>
      <c r="BC7" s="128"/>
      <c r="BD7" s="129"/>
      <c r="BE7" s="3"/>
    </row>
    <row r="8" spans="2:58" ht="15.75" thickBot="1" x14ac:dyDescent="0.3">
      <c r="B8" s="8" t="s">
        <v>4</v>
      </c>
      <c r="C8" s="16" t="s">
        <v>14</v>
      </c>
      <c r="D8" s="9" t="s">
        <v>5</v>
      </c>
      <c r="G8" s="17">
        <v>1</v>
      </c>
      <c r="H8" s="17">
        <v>1</v>
      </c>
      <c r="I8" s="2">
        <v>28500</v>
      </c>
      <c r="J8" s="2">
        <v>605</v>
      </c>
      <c r="N8" s="2">
        <v>22</v>
      </c>
      <c r="P8" s="2">
        <v>90</v>
      </c>
      <c r="R8" s="238"/>
      <c r="S8" s="32">
        <f t="shared" si="2"/>
        <v>4.2600593371157279E-6</v>
      </c>
      <c r="T8" s="33">
        <f t="shared" si="3"/>
        <v>9.5094325083527433E-8</v>
      </c>
      <c r="U8" s="33">
        <f t="shared" si="3"/>
        <v>0</v>
      </c>
      <c r="V8" s="33">
        <f t="shared" si="3"/>
        <v>0</v>
      </c>
      <c r="W8" s="33">
        <f t="shared" si="3"/>
        <v>0</v>
      </c>
      <c r="X8" s="33">
        <f t="shared" si="7"/>
        <v>2.7990011328763368E-9</v>
      </c>
      <c r="Y8" s="33">
        <f>O8*$D$17</f>
        <v>0</v>
      </c>
      <c r="Z8" s="33">
        <f t="shared" si="8"/>
        <v>9.7854689420479532E-9</v>
      </c>
      <c r="AA8" s="33">
        <f t="shared" si="0"/>
        <v>0</v>
      </c>
      <c r="AB8" s="34">
        <f t="shared" si="1"/>
        <v>0</v>
      </c>
      <c r="AC8" s="38">
        <f>(('Branco (3)'!$O$10-S8)/('Branco (3)'!$O$10))*100</f>
        <v>12.651710187568957</v>
      </c>
      <c r="AD8" s="39">
        <f>(('Branco (3)'!$T$10-X8)/('Branco (3)'!$T$10))*100</f>
        <v>99.951491632306571</v>
      </c>
      <c r="AE8" s="40">
        <f>(T8/SUM(T8,U8,V8,Y8,W8,Z8,AB8))*100</f>
        <v>90.669824409016556</v>
      </c>
      <c r="AF8" s="23">
        <f>(U8/SUM(T8,U8,V8,Y8,W8,Z8,AB8))*100</f>
        <v>0</v>
      </c>
      <c r="AG8" s="23">
        <f>(V8/SUM(T8,U8,V8,W8,Z8,AB8,Y8))*100</f>
        <v>0</v>
      </c>
      <c r="AH8" s="23">
        <f>(W8/SUM(T8,U8,V8,W8,Z8,AB8,Y8))*100</f>
        <v>0</v>
      </c>
      <c r="AI8" s="23">
        <f>(Y8/SUM(Z8,T8,U8,V8,W8,Y8,AB8))*100</f>
        <v>0</v>
      </c>
      <c r="AJ8" s="23">
        <f>(Z8/SUM(T8,U8,V8,W8,Z8,AB8,Y8))*100</f>
        <v>9.3301755909834494</v>
      </c>
      <c r="AK8" s="117">
        <f>(AB8/SUM(T8,U8,V8,W8,Z8,AB8,Y8))*100</f>
        <v>0</v>
      </c>
      <c r="AL8" s="39">
        <f>(T8/(T8+U8*2/3+V8*2/3+W8*1/3+Z8*1/3))*100</f>
        <v>96.683661321757725</v>
      </c>
      <c r="AM8" s="39">
        <f>(V8/(T8*3/2+U8+V8+W8*1/2+Z8*1/2))*100</f>
        <v>0</v>
      </c>
      <c r="AN8" s="39">
        <f>(W8/(T8*3/2+U8+V8+W8*1/2+Z8*1/2))*100</f>
        <v>0</v>
      </c>
      <c r="AO8" s="39">
        <f>(Z8/(T8*3+U8*2+V8*2+W8+Z8))*100</f>
        <v>3.3163386782422859</v>
      </c>
      <c r="AP8" s="39">
        <f>AL8*AQ8/100</f>
        <v>61.977690779770327</v>
      </c>
      <c r="AQ8" s="39">
        <f>(((S8*3)+(T8*3)+(2*U8)+(2*V8)+(W8)+(X8)+(Z8))/(((AVERAGE($X$5:$X$7)))+((AVERAGE($S$5:$S$7))*3)))*100</f>
        <v>64.103582686543177</v>
      </c>
      <c r="AR8" s="117">
        <f>(AL8*AC8)/100</f>
        <v>12.232136629159491</v>
      </c>
      <c r="AS8" s="232">
        <f>(AP8/100)*(($AC8/100)*($C$23/60)*1000)/($C$5)</f>
        <v>0.16815199861327129</v>
      </c>
      <c r="AT8" s="23">
        <f t="shared" ref="AT8:AT16" si="9">(AF8/100)*(($AC8/100)*($C$26))/($C$5/1000)</f>
        <v>0</v>
      </c>
      <c r="AU8" s="23">
        <f t="shared" ref="AU8:AU16" si="10">(AG8/100)*(($AC8/100)*($C$26))/($C$5/1000)</f>
        <v>0</v>
      </c>
      <c r="AV8" s="23">
        <f t="shared" ref="AV8:AV16" si="11">(AH8/100)*(($AC8/100)*($C$26))/($C$5/1000)</f>
        <v>0</v>
      </c>
      <c r="AW8" s="23">
        <f t="shared" ref="AW8:AW16" si="12">(AJ8/100)*(($AC8/100)*($C$26))/($C$5/1000)</f>
        <v>3.0376498123070741</v>
      </c>
      <c r="AX8" s="117">
        <f t="shared" ref="AX8:AX16" si="13">(AK8/100)*(($AC8/100)*($C$26))/($C$5/1000)</f>
        <v>0</v>
      </c>
      <c r="AY8" s="40">
        <f>AS8*42.8</f>
        <v>7.1969055406480109</v>
      </c>
      <c r="AZ8" s="23">
        <f>AT8*30.07</f>
        <v>0</v>
      </c>
      <c r="BA8" s="1">
        <f>AU8*28.05</f>
        <v>0</v>
      </c>
      <c r="BB8" s="1">
        <f>AV8*16.04</f>
        <v>0</v>
      </c>
      <c r="BC8" s="1">
        <f>AW8*28.01</f>
        <v>85.084571242721154</v>
      </c>
      <c r="BD8" s="156">
        <f>AX8*2</f>
        <v>0</v>
      </c>
      <c r="BE8" s="134">
        <f t="shared" ref="BE8:BE28" si="14">T8*3+U8*2+V8*2+W8+Z8</f>
        <v>2.950684441926303E-7</v>
      </c>
      <c r="BF8" s="1">
        <f t="shared" ref="BF8:BF16" si="15">(BE8/((3*S8)+BE8))*100</f>
        <v>2.2566950856028689</v>
      </c>
    </row>
    <row r="9" spans="2:58" x14ac:dyDescent="0.25">
      <c r="B9" s="4" t="s">
        <v>18</v>
      </c>
      <c r="C9" s="3" t="s">
        <v>15</v>
      </c>
      <c r="D9" s="29">
        <v>1.4947576621458694E-10</v>
      </c>
      <c r="G9" s="17">
        <v>2</v>
      </c>
      <c r="H9" s="17">
        <v>15</v>
      </c>
      <c r="I9" s="2">
        <v>31504</v>
      </c>
      <c r="J9" s="2">
        <v>289</v>
      </c>
      <c r="N9" s="2">
        <v>44836</v>
      </c>
      <c r="O9" s="2">
        <v>154</v>
      </c>
      <c r="P9" s="2">
        <v>76</v>
      </c>
      <c r="R9" s="43"/>
      <c r="S9" s="32">
        <f t="shared" si="2"/>
        <v>4.7090845388243468E-6</v>
      </c>
      <c r="T9" s="33">
        <f t="shared" si="3"/>
        <v>4.5425223056428805E-8</v>
      </c>
      <c r="U9" s="33">
        <f t="shared" si="3"/>
        <v>0</v>
      </c>
      <c r="V9" s="33">
        <f t="shared" si="3"/>
        <v>0</v>
      </c>
      <c r="W9" s="33">
        <f t="shared" si="3"/>
        <v>0</v>
      </c>
      <c r="X9" s="33">
        <f t="shared" si="7"/>
        <v>5.7043643088019738E-6</v>
      </c>
      <c r="Y9" s="33">
        <f t="shared" ref="Y9:Y28" si="16">O9*$D$17</f>
        <v>1.347019295196737E-8</v>
      </c>
      <c r="Z9" s="33">
        <f t="shared" si="8"/>
        <v>8.2632848843960491E-9</v>
      </c>
      <c r="AA9" s="33">
        <f t="shared" si="0"/>
        <v>0</v>
      </c>
      <c r="AB9" s="34">
        <f t="shared" si="1"/>
        <v>0</v>
      </c>
      <c r="AC9" s="38">
        <f>(('Branco (3)'!$O$10-S9)/('Branco (3)'!$O$10))*100</f>
        <v>3.444893956111319</v>
      </c>
      <c r="AD9" s="39">
        <f>(('Branco (3)'!$T$10-X9)/('Branco (3)'!$T$10))*100</f>
        <v>1.1399466407955503</v>
      </c>
      <c r="AE9" s="40">
        <f t="shared" ref="AE9:AE28" si="17">(T9/SUM(T9,U9,V9,Y9,W9,Z9,AB9))*100</f>
        <v>67.638626793783089</v>
      </c>
      <c r="AF9" s="23">
        <f t="shared" ref="AF9:AF28" si="18">(U9/SUM(T9,U9,V9,Y9,W9,Z9,AB9))*100</f>
        <v>0</v>
      </c>
      <c r="AG9" s="23">
        <f t="shared" ref="AG9:AG28" si="19">(V9/SUM(T9,U9,V9,W9,Z9,AB9,Y9))*100</f>
        <v>0</v>
      </c>
      <c r="AH9" s="23">
        <f t="shared" ref="AH9:AH28" si="20">(W9/SUM(T9,U9,V9,W9,Z9,AB9,Y9))*100</f>
        <v>0</v>
      </c>
      <c r="AI9" s="23">
        <f t="shared" ref="AI9:AI28" si="21">(Y9/SUM(Z9,T9,U9,V9,W9,Y9,AB9))*100</f>
        <v>20.057256577178745</v>
      </c>
      <c r="AJ9" s="23">
        <f t="shared" ref="AJ9:AJ28" si="22">(Z9/SUM(T9,U9,V9,W9,Z9,AB9,Y9))*100</f>
        <v>12.304116629038161</v>
      </c>
      <c r="AK9" s="117">
        <f t="shared" ref="AK9:AK28" si="23">(AB9/SUM(T9,U9,V9,W9,Z9,AB9,Y9))*100</f>
        <v>0</v>
      </c>
      <c r="AL9" s="39">
        <f t="shared" ref="AL9:AL28" si="24">(T9/(T9+U9*2/3+V9*2/3+W9*1/3+Z9*1/3))*100</f>
        <v>94.283004925214115</v>
      </c>
      <c r="AM9" s="39">
        <f t="shared" ref="AM9:AM28" si="25">(V9/(T9*3/2+U9+V9+W9*1/2+Z9*1/2))*100</f>
        <v>0</v>
      </c>
      <c r="AN9" s="39">
        <f t="shared" ref="AN9:AN28" si="26">(W9/(T9*3/2+U9+V9+W9*1/2+Z9*1/2))*100</f>
        <v>0</v>
      </c>
      <c r="AO9" s="39">
        <f t="shared" ref="AO9:AO28" si="27">(Z9/(T9*3+U9*2+V9*2+W9+Z9))*100</f>
        <v>5.7169950747858769</v>
      </c>
      <c r="AP9" s="39">
        <f t="shared" ref="AP9:AP28" si="28">AL9*AQ9/100</f>
        <v>92.317665908951511</v>
      </c>
      <c r="AQ9" s="39">
        <f t="shared" ref="AQ9:AQ28" si="29">(((S9*3)+(T9*3)+(2*U9)+(2*V9)+(W9)+(X9)+(Z9))/(((AVERAGE($X$5:$X$7)))+((AVERAGE($S$5:$S$7))*3)))*100</f>
        <v>97.915489628463234</v>
      </c>
      <c r="AR9" s="117">
        <f t="shared" ref="AR9:AR28" si="30">(AL9*AC9)/100</f>
        <v>3.2479495383088381</v>
      </c>
      <c r="AS9" s="232">
        <f t="shared" ref="AS9:AS28" si="31">(AP9/100)*(($AC9/100)*($C$23/60)*1000)/($C$5)</f>
        <v>6.8199011660881506E-2</v>
      </c>
      <c r="AT9" s="23">
        <f t="shared" si="9"/>
        <v>0</v>
      </c>
      <c r="AU9" s="23">
        <f t="shared" si="10"/>
        <v>0</v>
      </c>
      <c r="AV9" s="23">
        <f t="shared" si="11"/>
        <v>0</v>
      </c>
      <c r="AW9" s="23">
        <f t="shared" si="12"/>
        <v>1.090749318928681</v>
      </c>
      <c r="AX9" s="117">
        <f t="shared" si="13"/>
        <v>0</v>
      </c>
      <c r="AY9" s="40">
        <f t="shared" ref="AY9:AY28" si="32">AS9*42.8</f>
        <v>2.9189176990857284</v>
      </c>
      <c r="AZ9" s="23">
        <f t="shared" ref="AZ9:AZ28" si="33">AT9*30.07</f>
        <v>0</v>
      </c>
      <c r="BA9" s="1">
        <f t="shared" ref="BA9:BA28" si="34">AU9*28.05</f>
        <v>0</v>
      </c>
      <c r="BB9" s="1">
        <f t="shared" ref="BB9:BB28" si="35">AV9*16.04</f>
        <v>0</v>
      </c>
      <c r="BC9" s="1">
        <f t="shared" ref="BC9:BC28" si="36">AW9*28.01</f>
        <v>30.551888423192356</v>
      </c>
      <c r="BD9" s="156">
        <f t="shared" ref="BD9:BD28" si="37">AX9*2</f>
        <v>0</v>
      </c>
      <c r="BE9" s="134">
        <f t="shared" si="14"/>
        <v>1.4453895405368247E-7</v>
      </c>
      <c r="BF9" s="1">
        <f t="shared" si="15"/>
        <v>1.0127596329572217</v>
      </c>
    </row>
    <row r="10" spans="2:58" x14ac:dyDescent="0.25">
      <c r="B10" s="4" t="s">
        <v>19</v>
      </c>
      <c r="C10" s="3" t="s">
        <v>15</v>
      </c>
      <c r="D10" s="29">
        <f>(D9)*(D12/D11)</f>
        <v>1.5718070261740071E-10</v>
      </c>
      <c r="G10" s="17">
        <v>3</v>
      </c>
      <c r="H10" s="17">
        <v>30</v>
      </c>
      <c r="I10" s="2">
        <v>31775</v>
      </c>
      <c r="J10" s="2">
        <v>205</v>
      </c>
      <c r="N10" s="2">
        <v>45156</v>
      </c>
      <c r="O10" s="2">
        <v>67</v>
      </c>
      <c r="P10" s="2">
        <v>57</v>
      </c>
      <c r="R10" s="43"/>
      <c r="S10" s="32">
        <f t="shared" si="2"/>
        <v>4.7495924714685004E-6</v>
      </c>
      <c r="T10" s="33">
        <f t="shared" si="3"/>
        <v>3.2222044036567143E-8</v>
      </c>
      <c r="U10" s="33">
        <f t="shared" si="3"/>
        <v>0</v>
      </c>
      <c r="V10" s="33">
        <f t="shared" si="3"/>
        <v>0</v>
      </c>
      <c r="W10" s="33">
        <f t="shared" si="3"/>
        <v>0</v>
      </c>
      <c r="X10" s="33">
        <f t="shared" si="7"/>
        <v>5.7450770525529029E-6</v>
      </c>
      <c r="Y10" s="33">
        <f t="shared" si="16"/>
        <v>5.86040862195983E-9</v>
      </c>
      <c r="Z10" s="33">
        <f t="shared" si="8"/>
        <v>6.1974636632970373E-9</v>
      </c>
      <c r="AA10" s="33">
        <f t="shared" si="0"/>
        <v>0</v>
      </c>
      <c r="AB10" s="34">
        <f t="shared" si="1"/>
        <v>0</v>
      </c>
      <c r="AC10" s="38">
        <f>(('Branco (3)'!$O$10-S10)/('Branco (3)'!$O$10))*100</f>
        <v>2.614318989824683</v>
      </c>
      <c r="AD10" s="39">
        <f>(('Branco (3)'!$T$10-X10)/('Branco (3)'!$T$10))*100</f>
        <v>0.43437038343660139</v>
      </c>
      <c r="AE10" s="40">
        <f t="shared" si="17"/>
        <v>72.768981319610205</v>
      </c>
      <c r="AF10" s="23">
        <f t="shared" si="18"/>
        <v>0</v>
      </c>
      <c r="AG10" s="23">
        <f t="shared" si="19"/>
        <v>0</v>
      </c>
      <c r="AH10" s="23">
        <f t="shared" si="20"/>
        <v>0</v>
      </c>
      <c r="AI10" s="23">
        <f t="shared" si="21"/>
        <v>13.234913497502346</v>
      </c>
      <c r="AJ10" s="23">
        <f t="shared" si="22"/>
        <v>13.996105182887453</v>
      </c>
      <c r="AK10" s="117">
        <f t="shared" si="23"/>
        <v>0</v>
      </c>
      <c r="AL10" s="39">
        <f t="shared" si="24"/>
        <v>93.975066089490284</v>
      </c>
      <c r="AM10" s="39">
        <f t="shared" si="25"/>
        <v>0</v>
      </c>
      <c r="AN10" s="39">
        <f t="shared" si="26"/>
        <v>0</v>
      </c>
      <c r="AO10" s="39">
        <f t="shared" si="27"/>
        <v>6.0249339105097288</v>
      </c>
      <c r="AP10" s="39">
        <f t="shared" si="28"/>
        <v>92.571486916352427</v>
      </c>
      <c r="AQ10" s="39">
        <f t="shared" si="29"/>
        <v>98.506434492101064</v>
      </c>
      <c r="AR10" s="117">
        <f t="shared" si="30"/>
        <v>2.4568079984778408</v>
      </c>
      <c r="AS10" s="232">
        <f t="shared" si="31"/>
        <v>5.1898311075667149E-2</v>
      </c>
      <c r="AT10" s="23">
        <f t="shared" si="9"/>
        <v>0</v>
      </c>
      <c r="AU10" s="23">
        <f t="shared" si="10"/>
        <v>0</v>
      </c>
      <c r="AV10" s="23">
        <f t="shared" si="11"/>
        <v>0</v>
      </c>
      <c r="AW10" s="23">
        <f t="shared" si="12"/>
        <v>0.94159561846805195</v>
      </c>
      <c r="AX10" s="117">
        <f t="shared" si="13"/>
        <v>0</v>
      </c>
      <c r="AY10" s="40">
        <f t="shared" si="32"/>
        <v>2.221247714038554</v>
      </c>
      <c r="AZ10" s="23">
        <f t="shared" si="33"/>
        <v>0</v>
      </c>
      <c r="BA10" s="1">
        <f t="shared" si="34"/>
        <v>0</v>
      </c>
      <c r="BB10" s="1">
        <f t="shared" si="35"/>
        <v>0</v>
      </c>
      <c r="BC10" s="1">
        <f t="shared" si="36"/>
        <v>26.374093273290136</v>
      </c>
      <c r="BD10" s="156">
        <f t="shared" si="37"/>
        <v>0</v>
      </c>
      <c r="BE10" s="134">
        <f t="shared" si="14"/>
        <v>1.0286359577299847E-7</v>
      </c>
      <c r="BF10" s="1">
        <f t="shared" si="15"/>
        <v>0.71673751942405306</v>
      </c>
    </row>
    <row r="11" spans="2:58" x14ac:dyDescent="0.25">
      <c r="B11" s="4" t="s">
        <v>6</v>
      </c>
      <c r="C11" s="3" t="s">
        <v>15</v>
      </c>
      <c r="D11" s="29">
        <f>(D9)*(0.97/0.98)</f>
        <v>1.4795050329402993E-10</v>
      </c>
      <c r="G11" s="17">
        <v>4</v>
      </c>
      <c r="H11" s="17">
        <v>45</v>
      </c>
      <c r="I11" s="2">
        <v>32000</v>
      </c>
      <c r="J11" s="2">
        <v>194</v>
      </c>
      <c r="N11" s="2">
        <v>45227</v>
      </c>
      <c r="O11" s="2">
        <v>49</v>
      </c>
      <c r="P11" s="2">
        <v>56</v>
      </c>
      <c r="R11" s="238"/>
      <c r="S11" s="32">
        <f t="shared" si="2"/>
        <v>4.7832245188667819E-6</v>
      </c>
      <c r="T11" s="33">
        <f t="shared" si="3"/>
        <v>3.049305630777574E-8</v>
      </c>
      <c r="U11" s="33">
        <f t="shared" si="3"/>
        <v>0</v>
      </c>
      <c r="V11" s="33">
        <f t="shared" si="3"/>
        <v>0</v>
      </c>
      <c r="W11" s="33">
        <f t="shared" si="3"/>
        <v>0</v>
      </c>
      <c r="X11" s="33">
        <f t="shared" si="7"/>
        <v>5.7541101925726402E-6</v>
      </c>
      <c r="Y11" s="33">
        <f t="shared" si="16"/>
        <v>4.2859704847168911E-9</v>
      </c>
      <c r="Z11" s="33">
        <f t="shared" si="8"/>
        <v>6.088736230607616E-9</v>
      </c>
      <c r="AA11" s="33">
        <f t="shared" si="0"/>
        <v>0</v>
      </c>
      <c r="AB11" s="34">
        <f t="shared" si="1"/>
        <v>0</v>
      </c>
      <c r="AC11" s="38">
        <f>(('Branco (3)'!$O$10-S11)/('Branco (3)'!$O$10))*100</f>
        <v>1.9247272281476064</v>
      </c>
      <c r="AD11" s="39">
        <f>(('Branco (3)'!$T$10-X11)/('Branco (3)'!$T$10))*100</f>
        <v>0.2778206513350856</v>
      </c>
      <c r="AE11" s="40">
        <f t="shared" si="17"/>
        <v>74.613959884566555</v>
      </c>
      <c r="AF11" s="23">
        <f t="shared" si="18"/>
        <v>0</v>
      </c>
      <c r="AG11" s="23">
        <f t="shared" si="19"/>
        <v>0</v>
      </c>
      <c r="AH11" s="23">
        <f t="shared" si="20"/>
        <v>0</v>
      </c>
      <c r="AI11" s="23">
        <f t="shared" si="21"/>
        <v>10.487411513799454</v>
      </c>
      <c r="AJ11" s="23">
        <f t="shared" si="22"/>
        <v>14.898628601633995</v>
      </c>
      <c r="AK11" s="117">
        <f t="shared" si="23"/>
        <v>0</v>
      </c>
      <c r="AL11" s="39">
        <f t="shared" si="24"/>
        <v>93.759488613595522</v>
      </c>
      <c r="AM11" s="39">
        <f t="shared" si="25"/>
        <v>0</v>
      </c>
      <c r="AN11" s="39">
        <f t="shared" si="26"/>
        <v>0</v>
      </c>
      <c r="AO11" s="39">
        <f t="shared" si="27"/>
        <v>6.240511386404469</v>
      </c>
      <c r="AP11" s="39">
        <f t="shared" si="28"/>
        <v>92.839997170908077</v>
      </c>
      <c r="AQ11" s="39">
        <f t="shared" si="29"/>
        <v>99.019308385440453</v>
      </c>
      <c r="AR11" s="117">
        <f t="shared" si="30"/>
        <v>1.8046144063178278</v>
      </c>
      <c r="AS11" s="232">
        <f t="shared" si="31"/>
        <v>3.8319666118873524E-2</v>
      </c>
      <c r="AT11" s="23">
        <f t="shared" si="9"/>
        <v>0</v>
      </c>
      <c r="AU11" s="23">
        <f t="shared" si="10"/>
        <v>0</v>
      </c>
      <c r="AV11" s="23">
        <f t="shared" si="11"/>
        <v>0</v>
      </c>
      <c r="AW11" s="23">
        <f t="shared" si="12"/>
        <v>0.73792825209944601</v>
      </c>
      <c r="AX11" s="117">
        <f t="shared" si="13"/>
        <v>0</v>
      </c>
      <c r="AY11" s="40">
        <f t="shared" si="32"/>
        <v>1.6400817098877867</v>
      </c>
      <c r="AZ11" s="23">
        <f t="shared" si="33"/>
        <v>0</v>
      </c>
      <c r="BA11" s="1">
        <f t="shared" si="34"/>
        <v>0</v>
      </c>
      <c r="BB11" s="1">
        <f t="shared" si="35"/>
        <v>0</v>
      </c>
      <c r="BC11" s="1">
        <f t="shared" si="36"/>
        <v>20.669370341305484</v>
      </c>
      <c r="BD11" s="156">
        <f t="shared" si="37"/>
        <v>0</v>
      </c>
      <c r="BE11" s="134">
        <f t="shared" si="14"/>
        <v>9.7567905153934835E-8</v>
      </c>
      <c r="BF11" s="1">
        <f t="shared" si="15"/>
        <v>0.67533934012401764</v>
      </c>
    </row>
    <row r="12" spans="2:58" x14ac:dyDescent="0.25">
      <c r="B12" s="5" t="s">
        <v>7</v>
      </c>
      <c r="C12" s="3" t="s">
        <v>15</v>
      </c>
      <c r="D12" s="29">
        <f>(D9)*(1.02/0.98)</f>
        <v>1.5557681789681499E-10</v>
      </c>
      <c r="G12" s="17">
        <v>5</v>
      </c>
      <c r="H12" s="17">
        <v>60</v>
      </c>
      <c r="I12" s="2">
        <v>32095</v>
      </c>
      <c r="J12" s="2">
        <v>189</v>
      </c>
      <c r="N12" s="2">
        <v>45278</v>
      </c>
      <c r="O12" s="2">
        <v>43</v>
      </c>
      <c r="P12" s="2">
        <v>56</v>
      </c>
      <c r="R12" s="238"/>
      <c r="S12" s="32">
        <f t="shared" si="2"/>
        <v>4.7974247166571683E-6</v>
      </c>
      <c r="T12" s="33">
        <f t="shared" si="3"/>
        <v>2.9707152794688734E-8</v>
      </c>
      <c r="U12" s="33">
        <f t="shared" si="3"/>
        <v>0</v>
      </c>
      <c r="V12" s="33">
        <f t="shared" si="3"/>
        <v>0</v>
      </c>
      <c r="W12" s="33">
        <f t="shared" si="3"/>
        <v>0</v>
      </c>
      <c r="X12" s="33">
        <f t="shared" si="7"/>
        <v>5.7605987861079442E-6</v>
      </c>
      <c r="Y12" s="33">
        <f t="shared" si="16"/>
        <v>3.7611577723025772E-9</v>
      </c>
      <c r="Z12" s="33">
        <f t="shared" si="8"/>
        <v>6.088736230607616E-9</v>
      </c>
      <c r="AA12" s="33">
        <f t="shared" si="0"/>
        <v>0</v>
      </c>
      <c r="AB12" s="34">
        <f t="shared" si="1"/>
        <v>0</v>
      </c>
      <c r="AC12" s="38">
        <f>(('Branco (3)'!$O$10-S12)/('Branco (3)'!$O$10))*100</f>
        <v>1.6335662621061582</v>
      </c>
      <c r="AD12" s="39">
        <f>(('Branco (3)'!$T$10-X12)/('Branco (3)'!$T$10))*100</f>
        <v>0.16536943531850962</v>
      </c>
      <c r="AE12" s="40">
        <f t="shared" si="17"/>
        <v>75.09952132344705</v>
      </c>
      <c r="AF12" s="23">
        <f t="shared" si="18"/>
        <v>0</v>
      </c>
      <c r="AG12" s="23">
        <f t="shared" si="19"/>
        <v>0</v>
      </c>
      <c r="AH12" s="23">
        <f t="shared" si="20"/>
        <v>0</v>
      </c>
      <c r="AI12" s="23">
        <f t="shared" si="21"/>
        <v>9.5081864719255922</v>
      </c>
      <c r="AJ12" s="23">
        <f t="shared" si="22"/>
        <v>15.392292204627358</v>
      </c>
      <c r="AK12" s="117">
        <f t="shared" si="23"/>
        <v>0</v>
      </c>
      <c r="AL12" s="39">
        <f t="shared" si="24"/>
        <v>93.604953487124561</v>
      </c>
      <c r="AM12" s="39">
        <f t="shared" si="25"/>
        <v>0</v>
      </c>
      <c r="AN12" s="39">
        <f t="shared" si="26"/>
        <v>0</v>
      </c>
      <c r="AO12" s="39">
        <f t="shared" si="27"/>
        <v>6.3950465128754379</v>
      </c>
      <c r="AP12" s="39">
        <f t="shared" si="28"/>
        <v>92.901388918415961</v>
      </c>
      <c r="AQ12" s="39">
        <f t="shared" si="29"/>
        <v>99.248368229993972</v>
      </c>
      <c r="AR12" s="117">
        <f t="shared" si="30"/>
        <v>1.5290989398258288</v>
      </c>
      <c r="AS12" s="232">
        <f t="shared" si="31"/>
        <v>3.2544407563442283E-2</v>
      </c>
      <c r="AT12" s="23">
        <f t="shared" si="9"/>
        <v>0</v>
      </c>
      <c r="AU12" s="23">
        <f t="shared" si="10"/>
        <v>0</v>
      </c>
      <c r="AV12" s="23">
        <f t="shared" si="11"/>
        <v>0</v>
      </c>
      <c r="AW12" s="23">
        <f t="shared" si="12"/>
        <v>0.64705129170832598</v>
      </c>
      <c r="AX12" s="117">
        <f t="shared" si="13"/>
        <v>0</v>
      </c>
      <c r="AY12" s="40">
        <f t="shared" si="32"/>
        <v>1.3929006437153297</v>
      </c>
      <c r="AZ12" s="23">
        <f t="shared" si="33"/>
        <v>0</v>
      </c>
      <c r="BA12" s="1">
        <f t="shared" si="34"/>
        <v>0</v>
      </c>
      <c r="BB12" s="1">
        <f t="shared" si="35"/>
        <v>0</v>
      </c>
      <c r="BC12" s="1">
        <f t="shared" si="36"/>
        <v>18.123906680750213</v>
      </c>
      <c r="BD12" s="156">
        <f t="shared" si="37"/>
        <v>0</v>
      </c>
      <c r="BE12" s="134">
        <f t="shared" si="14"/>
        <v>9.5210194614673816E-8</v>
      </c>
      <c r="BF12" s="1">
        <f t="shared" si="15"/>
        <v>0.65718928386799513</v>
      </c>
    </row>
    <row r="13" spans="2:58" x14ac:dyDescent="0.25">
      <c r="B13" s="5" t="s">
        <v>10</v>
      </c>
      <c r="C13" s="3" t="s">
        <v>15</v>
      </c>
      <c r="D13" s="29">
        <f>D11</f>
        <v>1.4795050329402993E-10</v>
      </c>
      <c r="G13" s="17">
        <v>6</v>
      </c>
      <c r="H13" s="17">
        <v>75</v>
      </c>
      <c r="I13" s="2">
        <v>31759</v>
      </c>
      <c r="J13" s="2">
        <v>184</v>
      </c>
      <c r="N13" s="2">
        <v>45259</v>
      </c>
      <c r="O13" s="2">
        <v>37</v>
      </c>
      <c r="P13" s="2">
        <v>52</v>
      </c>
      <c r="S13" s="32">
        <f t="shared" si="2"/>
        <v>4.7472008592090671E-6</v>
      </c>
      <c r="T13" s="33">
        <f t="shared" si="3"/>
        <v>2.8921249281601729E-8</v>
      </c>
      <c r="U13" s="33">
        <f t="shared" si="3"/>
        <v>0</v>
      </c>
      <c r="V13" s="33">
        <f t="shared" si="3"/>
        <v>0</v>
      </c>
      <c r="W13" s="33">
        <f t="shared" si="3"/>
        <v>0</v>
      </c>
      <c r="X13" s="33">
        <f t="shared" si="7"/>
        <v>5.758181466947733E-6</v>
      </c>
      <c r="Y13" s="33">
        <f t="shared" si="16"/>
        <v>3.2363450598882642E-9</v>
      </c>
      <c r="Z13" s="33">
        <f t="shared" si="8"/>
        <v>5.6538264998499286E-9</v>
      </c>
      <c r="AA13" s="33">
        <f t="shared" si="0"/>
        <v>0</v>
      </c>
      <c r="AB13" s="34">
        <f t="shared" si="1"/>
        <v>0</v>
      </c>
      <c r="AC13" s="38">
        <f>(('Branco (3)'!$O$10-S13)/('Branco (3)'!$O$10))*100</f>
        <v>2.6633566262106076</v>
      </c>
      <c r="AD13" s="39">
        <f>(('Branco (3)'!$T$10-X13)/('Branco (3)'!$T$10))*100</f>
        <v>0.20726302559919366</v>
      </c>
      <c r="AE13" s="40">
        <f t="shared" si="17"/>
        <v>76.488131464188712</v>
      </c>
      <c r="AF13" s="23">
        <f t="shared" si="18"/>
        <v>0</v>
      </c>
      <c r="AG13" s="23">
        <f t="shared" si="19"/>
        <v>0</v>
      </c>
      <c r="AH13" s="23">
        <f t="shared" si="20"/>
        <v>0</v>
      </c>
      <c r="AI13" s="23">
        <f t="shared" si="21"/>
        <v>8.5591733605257936</v>
      </c>
      <c r="AJ13" s="23">
        <f t="shared" si="22"/>
        <v>14.952695175285497</v>
      </c>
      <c r="AK13" s="117">
        <f t="shared" si="23"/>
        <v>0</v>
      </c>
      <c r="AL13" s="39">
        <f t="shared" si="24"/>
        <v>93.882303728547384</v>
      </c>
      <c r="AM13" s="39">
        <f t="shared" si="25"/>
        <v>0</v>
      </c>
      <c r="AN13" s="39">
        <f t="shared" si="26"/>
        <v>0</v>
      </c>
      <c r="AO13" s="39">
        <f t="shared" si="27"/>
        <v>6.1176962714526297</v>
      </c>
      <c r="AP13" s="39">
        <f t="shared" si="28"/>
        <v>92.459326468258553</v>
      </c>
      <c r="AQ13" s="39">
        <f t="shared" si="29"/>
        <v>98.48429660993061</v>
      </c>
      <c r="AR13" s="117">
        <f t="shared" si="30"/>
        <v>2.500420557193435</v>
      </c>
      <c r="AS13" s="232">
        <f t="shared" si="31"/>
        <v>5.2807724740504131E-2</v>
      </c>
      <c r="AT13" s="23">
        <f t="shared" si="9"/>
        <v>0</v>
      </c>
      <c r="AU13" s="23">
        <f t="shared" si="10"/>
        <v>0</v>
      </c>
      <c r="AV13" s="23">
        <f t="shared" si="11"/>
        <v>0</v>
      </c>
      <c r="AW13" s="23">
        <f t="shared" si="12"/>
        <v>1.0248196794505762</v>
      </c>
      <c r="AX13" s="117">
        <f t="shared" si="13"/>
        <v>0</v>
      </c>
      <c r="AY13" s="40">
        <f t="shared" si="32"/>
        <v>2.2601706188935768</v>
      </c>
      <c r="AZ13" s="23">
        <f t="shared" si="33"/>
        <v>0</v>
      </c>
      <c r="BA13" s="1">
        <f t="shared" si="34"/>
        <v>0</v>
      </c>
      <c r="BB13" s="1">
        <f t="shared" si="35"/>
        <v>0</v>
      </c>
      <c r="BC13" s="1">
        <f t="shared" si="36"/>
        <v>28.705199221410641</v>
      </c>
      <c r="BD13" s="156">
        <f t="shared" si="37"/>
        <v>0</v>
      </c>
      <c r="BE13" s="134">
        <f t="shared" si="14"/>
        <v>9.2417574344655116E-8</v>
      </c>
      <c r="BF13" s="1">
        <f t="shared" si="15"/>
        <v>0.64474287997942936</v>
      </c>
    </row>
    <row r="14" spans="2:58" x14ac:dyDescent="0.25">
      <c r="B14" s="5" t="s">
        <v>8</v>
      </c>
      <c r="C14" s="3" t="s">
        <v>16</v>
      </c>
      <c r="D14" s="29">
        <f>(38.3/33.5)*D18</f>
        <v>1.2722732422165167E-10</v>
      </c>
      <c r="G14" s="17">
        <v>7</v>
      </c>
      <c r="H14" s="17">
        <v>90</v>
      </c>
      <c r="I14" s="2">
        <v>32014</v>
      </c>
      <c r="J14" s="2">
        <v>182</v>
      </c>
      <c r="N14" s="2">
        <v>45309</v>
      </c>
      <c r="O14" s="2">
        <v>35</v>
      </c>
      <c r="P14" s="2">
        <v>50</v>
      </c>
      <c r="R14" s="238"/>
      <c r="S14" s="32">
        <f t="shared" si="2"/>
        <v>4.7853171795937865E-6</v>
      </c>
      <c r="T14" s="33">
        <f t="shared" si="3"/>
        <v>2.8606887876366929E-8</v>
      </c>
      <c r="U14" s="33">
        <f t="shared" si="3"/>
        <v>0</v>
      </c>
      <c r="V14" s="33">
        <f t="shared" si="3"/>
        <v>0</v>
      </c>
      <c r="W14" s="33">
        <f t="shared" si="3"/>
        <v>0</v>
      </c>
      <c r="X14" s="33">
        <f t="shared" si="7"/>
        <v>5.7645428331588156E-6</v>
      </c>
      <c r="Y14" s="33">
        <f t="shared" si="16"/>
        <v>3.0614074890834933E-9</v>
      </c>
      <c r="Z14" s="33">
        <f t="shared" si="8"/>
        <v>5.4363716344710853E-9</v>
      </c>
      <c r="AA14" s="33">
        <f t="shared" si="0"/>
        <v>0</v>
      </c>
      <c r="AB14" s="34">
        <f t="shared" si="1"/>
        <v>0</v>
      </c>
      <c r="AC14" s="38">
        <f>(('Branco (3)'!$O$10-S14)/('Branco (3)'!$O$10))*100</f>
        <v>1.8818192963099141</v>
      </c>
      <c r="AD14" s="39">
        <f>(('Branco (3)'!$T$10-X14)/('Branco (3)'!$T$10))*100</f>
        <v>9.7016735386858788E-2</v>
      </c>
      <c r="AE14" s="40">
        <f t="shared" si="17"/>
        <v>77.097815960529829</v>
      </c>
      <c r="AF14" s="23">
        <f t="shared" si="18"/>
        <v>0</v>
      </c>
      <c r="AG14" s="23">
        <f t="shared" si="19"/>
        <v>0</v>
      </c>
      <c r="AH14" s="23">
        <f t="shared" si="20"/>
        <v>0</v>
      </c>
      <c r="AI14" s="23">
        <f t="shared" si="21"/>
        <v>8.250734305444567</v>
      </c>
      <c r="AJ14" s="23">
        <f t="shared" si="22"/>
        <v>14.651449734025604</v>
      </c>
      <c r="AK14" s="117">
        <f t="shared" si="23"/>
        <v>0</v>
      </c>
      <c r="AL14" s="39">
        <f t="shared" si="24"/>
        <v>94.042791748855791</v>
      </c>
      <c r="AM14" s="39">
        <f t="shared" si="25"/>
        <v>0</v>
      </c>
      <c r="AN14" s="39">
        <f t="shared" si="26"/>
        <v>0</v>
      </c>
      <c r="AO14" s="39">
        <f t="shared" si="27"/>
        <v>5.9572082511442108</v>
      </c>
      <c r="AP14" s="39">
        <f t="shared" si="28"/>
        <v>93.168460868131589</v>
      </c>
      <c r="AQ14" s="39">
        <f t="shared" si="29"/>
        <v>99.070284001075677</v>
      </c>
      <c r="AR14" s="117">
        <f t="shared" si="30"/>
        <v>1.769715401918516</v>
      </c>
      <c r="AS14" s="232">
        <f t="shared" si="31"/>
        <v>3.7597956952696701E-2</v>
      </c>
      <c r="AT14" s="23">
        <f t="shared" si="9"/>
        <v>0</v>
      </c>
      <c r="AU14" s="23">
        <f t="shared" si="10"/>
        <v>0</v>
      </c>
      <c r="AV14" s="23">
        <f t="shared" si="11"/>
        <v>0</v>
      </c>
      <c r="AW14" s="23">
        <f t="shared" si="12"/>
        <v>0.70950779428352873</v>
      </c>
      <c r="AX14" s="117">
        <f t="shared" si="13"/>
        <v>0</v>
      </c>
      <c r="AY14" s="40">
        <f t="shared" si="32"/>
        <v>1.6091925575754187</v>
      </c>
      <c r="AZ14" s="23">
        <f t="shared" si="33"/>
        <v>0</v>
      </c>
      <c r="BA14" s="1">
        <f t="shared" si="34"/>
        <v>0</v>
      </c>
      <c r="BB14" s="1">
        <f t="shared" si="35"/>
        <v>0</v>
      </c>
      <c r="BC14" s="1">
        <f t="shared" si="36"/>
        <v>19.873313317881642</v>
      </c>
      <c r="BD14" s="156">
        <f t="shared" si="37"/>
        <v>0</v>
      </c>
      <c r="BE14" s="134">
        <f t="shared" si="14"/>
        <v>9.1257035263571867E-8</v>
      </c>
      <c r="BF14" s="1">
        <f t="shared" si="15"/>
        <v>0.63165859893183296</v>
      </c>
    </row>
    <row r="15" spans="2:58" x14ac:dyDescent="0.25">
      <c r="B15" s="5" t="s">
        <v>9</v>
      </c>
      <c r="C15" s="3" t="s">
        <v>16</v>
      </c>
      <c r="D15" s="29">
        <f>(38.3/39.2)*D18</f>
        <v>1.0872743268942171E-10</v>
      </c>
      <c r="G15" s="17">
        <v>8</v>
      </c>
      <c r="H15" s="17">
        <v>105</v>
      </c>
      <c r="I15" s="2">
        <v>31792</v>
      </c>
      <c r="J15" s="2">
        <v>179</v>
      </c>
      <c r="N15" s="2">
        <v>45332</v>
      </c>
      <c r="O15" s="2">
        <v>33</v>
      </c>
      <c r="P15" s="2">
        <v>53</v>
      </c>
      <c r="R15" s="238"/>
      <c r="S15" s="32">
        <f t="shared" si="2"/>
        <v>4.7521335594941481E-6</v>
      </c>
      <c r="T15" s="33">
        <f t="shared" si="3"/>
        <v>2.8135345768514728E-8</v>
      </c>
      <c r="U15" s="33">
        <f t="shared" si="3"/>
        <v>0</v>
      </c>
      <c r="V15" s="33">
        <f t="shared" si="3"/>
        <v>0</v>
      </c>
      <c r="W15" s="33">
        <f t="shared" si="3"/>
        <v>0</v>
      </c>
      <c r="X15" s="33">
        <f t="shared" si="7"/>
        <v>5.7674690616159138E-6</v>
      </c>
      <c r="Y15" s="33">
        <f t="shared" si="16"/>
        <v>2.8864699182787223E-9</v>
      </c>
      <c r="Z15" s="33">
        <f t="shared" si="8"/>
        <v>5.7625539325393506E-9</v>
      </c>
      <c r="AA15" s="33">
        <f t="shared" si="0"/>
        <v>0</v>
      </c>
      <c r="AB15" s="34">
        <f t="shared" si="1"/>
        <v>0</v>
      </c>
      <c r="AC15" s="38">
        <f>(('Branco (3)'!$O$10-S15)/('Branco (3)'!$O$10))*100</f>
        <v>2.5622165011646425</v>
      </c>
      <c r="AD15" s="39">
        <f>(('Branco (3)'!$T$10-X15)/('Branco (3)'!$T$10))*100</f>
        <v>4.6303441889180931E-2</v>
      </c>
      <c r="AE15" s="40">
        <f t="shared" si="17"/>
        <v>76.487231015990005</v>
      </c>
      <c r="AF15" s="23">
        <f t="shared" si="18"/>
        <v>0</v>
      </c>
      <c r="AG15" s="23">
        <f t="shared" si="19"/>
        <v>0</v>
      </c>
      <c r="AH15" s="23">
        <f t="shared" si="20"/>
        <v>0</v>
      </c>
      <c r="AI15" s="23">
        <f t="shared" si="21"/>
        <v>7.8470011805277116</v>
      </c>
      <c r="AJ15" s="23">
        <f t="shared" si="22"/>
        <v>15.665767803482266</v>
      </c>
      <c r="AK15" s="117">
        <f t="shared" si="23"/>
        <v>0</v>
      </c>
      <c r="AL15" s="39">
        <f t="shared" si="24"/>
        <v>93.609133897496804</v>
      </c>
      <c r="AM15" s="39">
        <f t="shared" si="25"/>
        <v>0</v>
      </c>
      <c r="AN15" s="39">
        <f t="shared" si="26"/>
        <v>0</v>
      </c>
      <c r="AO15" s="39">
        <f t="shared" si="27"/>
        <v>6.3908661025031996</v>
      </c>
      <c r="AP15" s="39">
        <f t="shared" si="28"/>
        <v>92.290491825965717</v>
      </c>
      <c r="AQ15" s="39">
        <f t="shared" si="29"/>
        <v>98.591331832025034</v>
      </c>
      <c r="AR15" s="117">
        <f t="shared" si="30"/>
        <v>2.3984686753189681</v>
      </c>
      <c r="AS15" s="232">
        <f t="shared" si="31"/>
        <v>5.0709600831067264E-2</v>
      </c>
      <c r="AT15" s="23">
        <f t="shared" si="9"/>
        <v>0</v>
      </c>
      <c r="AU15" s="23">
        <f t="shared" si="10"/>
        <v>0</v>
      </c>
      <c r="AV15" s="23">
        <f t="shared" si="11"/>
        <v>0</v>
      </c>
      <c r="AW15" s="23">
        <f t="shared" si="12"/>
        <v>1.032918754219837</v>
      </c>
      <c r="AX15" s="117">
        <f t="shared" si="13"/>
        <v>0</v>
      </c>
      <c r="AY15" s="40">
        <f t="shared" si="32"/>
        <v>2.1703709155696789</v>
      </c>
      <c r="AZ15" s="23">
        <f t="shared" si="33"/>
        <v>0</v>
      </c>
      <c r="BA15" s="1">
        <f t="shared" si="34"/>
        <v>0</v>
      </c>
      <c r="BB15" s="1">
        <f t="shared" si="35"/>
        <v>0</v>
      </c>
      <c r="BC15" s="1">
        <f t="shared" si="36"/>
        <v>28.932054305697637</v>
      </c>
      <c r="BD15" s="156">
        <f t="shared" si="37"/>
        <v>0</v>
      </c>
      <c r="BE15" s="134">
        <f t="shared" si="14"/>
        <v>9.0168591238083535E-8</v>
      </c>
      <c r="BF15" s="1">
        <f t="shared" si="15"/>
        <v>0.62850281166794952</v>
      </c>
    </row>
    <row r="16" spans="2:58" x14ac:dyDescent="0.25">
      <c r="B16" s="5" t="s">
        <v>12</v>
      </c>
      <c r="C16" s="3" t="s">
        <v>16</v>
      </c>
      <c r="D16" s="29">
        <v>1.2679079497666798E-10</v>
      </c>
      <c r="G16" s="17">
        <v>9</v>
      </c>
      <c r="H16" s="17">
        <v>120</v>
      </c>
      <c r="I16" s="2">
        <v>31394</v>
      </c>
      <c r="J16" s="2">
        <v>176</v>
      </c>
      <c r="N16" s="2">
        <v>45322</v>
      </c>
      <c r="O16" s="2">
        <v>34</v>
      </c>
      <c r="P16" s="2">
        <v>46</v>
      </c>
      <c r="R16" s="238"/>
      <c r="S16" s="32">
        <f t="shared" si="2"/>
        <v>4.6926422045407424E-6</v>
      </c>
      <c r="T16" s="33">
        <f t="shared" si="3"/>
        <v>2.7663803660662523E-8</v>
      </c>
      <c r="U16" s="33">
        <f t="shared" si="3"/>
        <v>0</v>
      </c>
      <c r="V16" s="33">
        <f t="shared" si="3"/>
        <v>0</v>
      </c>
      <c r="W16" s="33">
        <f t="shared" si="3"/>
        <v>0</v>
      </c>
      <c r="X16" s="33">
        <f t="shared" si="7"/>
        <v>5.7661967883736971E-6</v>
      </c>
      <c r="Y16" s="33">
        <f t="shared" si="16"/>
        <v>2.9739387036811078E-9</v>
      </c>
      <c r="Z16" s="33">
        <f t="shared" si="8"/>
        <v>5.0014619037133986E-9</v>
      </c>
      <c r="AA16" s="33">
        <f t="shared" si="0"/>
        <v>0</v>
      </c>
      <c r="AB16" s="34">
        <f t="shared" si="1"/>
        <v>0</v>
      </c>
      <c r="AC16" s="38">
        <f>(('Branco (3)'!$O$10-S16)/('Branco (3)'!$O$10))*100</f>
        <v>3.7820277062645582</v>
      </c>
      <c r="AD16" s="39">
        <f>(('Branco (3)'!$T$10-X16)/('Branco (3)'!$T$10))*100</f>
        <v>6.8352699931650843E-2</v>
      </c>
      <c r="AE16" s="40">
        <f t="shared" si="17"/>
        <v>77.621833115553713</v>
      </c>
      <c r="AF16" s="23">
        <f t="shared" si="18"/>
        <v>0</v>
      </c>
      <c r="AG16" s="23">
        <f t="shared" si="19"/>
        <v>0</v>
      </c>
      <c r="AH16" s="23">
        <f t="shared" si="20"/>
        <v>0</v>
      </c>
      <c r="AI16" s="23">
        <f t="shared" si="21"/>
        <v>8.3445709991527828</v>
      </c>
      <c r="AJ16" s="23">
        <f t="shared" si="22"/>
        <v>14.033595885293504</v>
      </c>
      <c r="AK16" s="117">
        <f t="shared" si="23"/>
        <v>0</v>
      </c>
      <c r="AL16" s="39">
        <f t="shared" si="24"/>
        <v>94.316060222047653</v>
      </c>
      <c r="AM16" s="39">
        <f t="shared" si="25"/>
        <v>0</v>
      </c>
      <c r="AN16" s="39">
        <f t="shared" si="26"/>
        <v>0</v>
      </c>
      <c r="AO16" s="39">
        <f t="shared" si="27"/>
        <v>5.6839397779523422</v>
      </c>
      <c r="AP16" s="39">
        <f t="shared" si="28"/>
        <v>92.146431879523831</v>
      </c>
      <c r="AQ16" s="39">
        <f t="shared" si="29"/>
        <v>97.699619410081496</v>
      </c>
      <c r="AR16" s="117">
        <f t="shared" si="30"/>
        <v>3.5670595290550087</v>
      </c>
      <c r="AS16" s="232">
        <f t="shared" si="31"/>
        <v>7.4734414565462912E-2</v>
      </c>
      <c r="AT16" s="23">
        <f t="shared" si="9"/>
        <v>0</v>
      </c>
      <c r="AU16" s="23">
        <f t="shared" si="10"/>
        <v>0</v>
      </c>
      <c r="AV16" s="23">
        <f t="shared" si="11"/>
        <v>0</v>
      </c>
      <c r="AW16" s="23">
        <f t="shared" si="12"/>
        <v>1.3658164093953444</v>
      </c>
      <c r="AX16" s="117">
        <f t="shared" si="13"/>
        <v>0</v>
      </c>
      <c r="AY16" s="40">
        <f t="shared" si="32"/>
        <v>3.1986329434018126</v>
      </c>
      <c r="AZ16" s="23">
        <f t="shared" si="33"/>
        <v>0</v>
      </c>
      <c r="BA16" s="1">
        <f t="shared" si="34"/>
        <v>0</v>
      </c>
      <c r="BB16" s="1">
        <f t="shared" si="35"/>
        <v>0</v>
      </c>
      <c r="BC16" s="1">
        <f t="shared" si="36"/>
        <v>38.256517627163596</v>
      </c>
      <c r="BD16" s="156">
        <f t="shared" si="37"/>
        <v>0</v>
      </c>
      <c r="BE16" s="134">
        <f t="shared" si="14"/>
        <v>8.7992872885700966E-8</v>
      </c>
      <c r="BF16" s="1">
        <f t="shared" si="15"/>
        <v>0.6211589227900679</v>
      </c>
    </row>
    <row r="17" spans="2:58" x14ac:dyDescent="0.25">
      <c r="B17" s="5" t="s">
        <v>79</v>
      </c>
      <c r="C17" s="3" t="s">
        <v>16</v>
      </c>
      <c r="D17" s="29">
        <f>D14*0.6875</f>
        <v>8.7468785402385524E-11</v>
      </c>
      <c r="G17" s="17">
        <v>10</v>
      </c>
      <c r="H17" s="17">
        <v>135</v>
      </c>
      <c r="I17" s="2">
        <v>31317</v>
      </c>
      <c r="J17" s="2">
        <v>181</v>
      </c>
      <c r="N17" s="2">
        <v>45388</v>
      </c>
      <c r="O17" s="2">
        <v>34</v>
      </c>
      <c r="P17" s="2">
        <v>43</v>
      </c>
      <c r="R17" s="238"/>
      <c r="S17" s="32">
        <f t="shared" si="2"/>
        <v>4.681132570542219E-6</v>
      </c>
      <c r="T17" s="33">
        <f t="shared" si="3"/>
        <v>2.8449707173749528E-8</v>
      </c>
      <c r="U17" s="33">
        <f t="shared" si="3"/>
        <v>0</v>
      </c>
      <c r="V17" s="33">
        <f t="shared" si="3"/>
        <v>0</v>
      </c>
      <c r="W17" s="33">
        <f t="shared" si="3"/>
        <v>0</v>
      </c>
      <c r="X17" s="33">
        <f t="shared" si="7"/>
        <v>5.7745937917723261E-6</v>
      </c>
      <c r="Y17" s="33">
        <f t="shared" si="16"/>
        <v>2.9739387036811078E-9</v>
      </c>
      <c r="Z17" s="33">
        <f t="shared" si="8"/>
        <v>4.6752796056451333E-9</v>
      </c>
      <c r="AA17" s="33">
        <f t="shared" si="0"/>
        <v>0</v>
      </c>
      <c r="AB17" s="34">
        <f t="shared" si="1"/>
        <v>0</v>
      </c>
      <c r="AC17" s="38">
        <f>(('Branco (3)'!$O$10-S17)/('Branco (3)'!$O$10))*100</f>
        <v>4.0180213313718331</v>
      </c>
      <c r="AD17" s="39">
        <f>(('Branco (3)'!$T$10-X17)/('Branco (3)'!$T$10))*100</f>
        <v>-7.7172403148629998E-2</v>
      </c>
      <c r="AE17" s="40">
        <f t="shared" si="17"/>
        <v>78.810398905329137</v>
      </c>
      <c r="AF17" s="23">
        <f t="shared" si="18"/>
        <v>0</v>
      </c>
      <c r="AG17" s="23">
        <f t="shared" si="19"/>
        <v>0</v>
      </c>
      <c r="AH17" s="23">
        <f t="shared" si="20"/>
        <v>0</v>
      </c>
      <c r="AI17" s="23">
        <f t="shared" si="21"/>
        <v>8.23830256408983</v>
      </c>
      <c r="AJ17" s="23">
        <f t="shared" si="22"/>
        <v>12.951298530581029</v>
      </c>
      <c r="AK17" s="117">
        <f t="shared" si="23"/>
        <v>0</v>
      </c>
      <c r="AL17" s="39">
        <f t="shared" si="24"/>
        <v>94.806652921739413</v>
      </c>
      <c r="AM17" s="39">
        <f t="shared" si="25"/>
        <v>0</v>
      </c>
      <c r="AN17" s="39">
        <f t="shared" si="26"/>
        <v>0</v>
      </c>
      <c r="AO17" s="39">
        <f t="shared" si="27"/>
        <v>5.1933470782605955</v>
      </c>
      <c r="AP17" s="39">
        <f t="shared" si="28"/>
        <v>92.513743214333331</v>
      </c>
      <c r="AQ17" s="39">
        <f t="shared" si="29"/>
        <v>97.581488601544848</v>
      </c>
      <c r="AR17" s="117">
        <f t="shared" si="30"/>
        <v>3.8093515379551466</v>
      </c>
      <c r="AS17" s="232">
        <f t="shared" si="31"/>
        <v>7.9714238037182791E-2</v>
      </c>
      <c r="AT17" s="23">
        <f t="shared" ref="AT17:AT23" si="38">(AF17/100)*(($AC17/100)*($C$26))/($C$5/1000)</f>
        <v>0</v>
      </c>
      <c r="AU17" s="23"/>
      <c r="AV17" s="23">
        <f t="shared" ref="AV17:AV23" si="39">(AH17/100)*(($AC17/100)*($C$26))/($C$5/1000)</f>
        <v>0</v>
      </c>
      <c r="AW17" s="23"/>
      <c r="AX17" s="117"/>
      <c r="AY17" s="40"/>
      <c r="AZ17" s="23"/>
      <c r="BA17" s="1"/>
      <c r="BB17" s="1"/>
      <c r="BC17" s="1"/>
      <c r="BD17" s="156"/>
      <c r="BE17" s="134">
        <f t="shared" si="14"/>
        <v>9.0024401126893713E-8</v>
      </c>
      <c r="BF17" s="1"/>
    </row>
    <row r="18" spans="2:58" x14ac:dyDescent="0.25">
      <c r="B18" s="5" t="s">
        <v>13</v>
      </c>
      <c r="C18" s="3" t="s">
        <v>16</v>
      </c>
      <c r="D18" s="29">
        <v>1.1128238541580499E-10</v>
      </c>
      <c r="G18" s="17">
        <v>11</v>
      </c>
      <c r="H18" s="17">
        <v>150</v>
      </c>
      <c r="I18" s="2">
        <v>31641</v>
      </c>
      <c r="J18" s="2">
        <v>178</v>
      </c>
      <c r="N18" s="2">
        <v>45339</v>
      </c>
      <c r="O18" s="2">
        <v>33</v>
      </c>
      <c r="P18" s="2">
        <v>44</v>
      </c>
      <c r="R18" s="238"/>
      <c r="S18" s="32">
        <f t="shared" si="2"/>
        <v>4.7295627187957452E-6</v>
      </c>
      <c r="T18" s="33">
        <f t="shared" si="3"/>
        <v>2.7978165065897324E-8</v>
      </c>
      <c r="U18" s="33">
        <f t="shared" si="3"/>
        <v>0</v>
      </c>
      <c r="V18" s="33">
        <f t="shared" si="3"/>
        <v>0</v>
      </c>
      <c r="W18" s="33">
        <f t="shared" si="3"/>
        <v>0</v>
      </c>
      <c r="X18" s="33">
        <f t="shared" si="7"/>
        <v>5.7683596528854648E-6</v>
      </c>
      <c r="Y18" s="33">
        <f t="shared" si="16"/>
        <v>2.8864699182787223E-9</v>
      </c>
      <c r="Z18" s="33">
        <f t="shared" si="8"/>
        <v>4.7840070383345553E-9</v>
      </c>
      <c r="AA18" s="33">
        <f t="shared" si="0"/>
        <v>0</v>
      </c>
      <c r="AB18" s="34">
        <f t="shared" si="1"/>
        <v>0</v>
      </c>
      <c r="AC18" s="38">
        <f>(('Branco (3)'!$O$10-S18)/('Branco (3)'!$O$10))*100</f>
        <v>3.0250091945568269</v>
      </c>
      <c r="AD18" s="39">
        <f>(('Branco (3)'!$T$10-X18)/('Branco (3)'!$T$10))*100</f>
        <v>3.0868961259463742E-2</v>
      </c>
      <c r="AE18" s="40">
        <f t="shared" si="17"/>
        <v>78.483115985821556</v>
      </c>
      <c r="AF18" s="23">
        <f t="shared" si="18"/>
        <v>0</v>
      </c>
      <c r="AG18" s="23">
        <f t="shared" si="19"/>
        <v>0</v>
      </c>
      <c r="AH18" s="23">
        <f t="shared" si="20"/>
        <v>0</v>
      </c>
      <c r="AI18" s="23">
        <f t="shared" si="21"/>
        <v>8.0969982431758236</v>
      </c>
      <c r="AJ18" s="23">
        <f t="shared" si="22"/>
        <v>13.419885771002605</v>
      </c>
      <c r="AK18" s="117">
        <f t="shared" si="23"/>
        <v>0</v>
      </c>
      <c r="AL18" s="39">
        <f t="shared" si="24"/>
        <v>94.607655767669314</v>
      </c>
      <c r="AM18" s="39">
        <f t="shared" si="25"/>
        <v>0</v>
      </c>
      <c r="AN18" s="39">
        <f t="shared" si="26"/>
        <v>0</v>
      </c>
      <c r="AO18" s="39">
        <f t="shared" si="27"/>
        <v>5.3923442323306956</v>
      </c>
      <c r="AP18" s="39">
        <f t="shared" si="28"/>
        <v>92.95834959873342</v>
      </c>
      <c r="AQ18" s="39">
        <f t="shared" si="29"/>
        <v>98.2566884724571</v>
      </c>
      <c r="AR18" s="117">
        <f t="shared" si="30"/>
        <v>2.8618902857266688</v>
      </c>
      <c r="AS18" s="232">
        <f t="shared" si="31"/>
        <v>6.0302110383169218E-2</v>
      </c>
      <c r="AT18" s="23">
        <f t="shared" si="38"/>
        <v>0</v>
      </c>
      <c r="AU18" s="23">
        <f t="shared" ref="AU18:AU23" si="40">(AG18/100)*(($AC18/100)*($C$26))/($C$5/1000)</f>
        <v>0</v>
      </c>
      <c r="AV18" s="23">
        <f t="shared" si="39"/>
        <v>0</v>
      </c>
      <c r="AW18" s="23">
        <f t="shared" ref="AW18:AW28" si="41">(AJ18/100)*(($AC18/100)*($C$26))/($C$5/1000)</f>
        <v>1.0446580903199003</v>
      </c>
      <c r="AX18" s="117">
        <f t="shared" ref="AX18:AX28" si="42">(AK18/100)*(($AC18/100)*($C$26))/($C$5/1000)</f>
        <v>0</v>
      </c>
      <c r="AY18" s="40">
        <f t="shared" si="32"/>
        <v>2.5809303243996422</v>
      </c>
      <c r="AZ18" s="23">
        <f t="shared" si="33"/>
        <v>0</v>
      </c>
      <c r="BA18" s="1">
        <f t="shared" si="34"/>
        <v>0</v>
      </c>
      <c r="BB18" s="1">
        <f t="shared" si="35"/>
        <v>0</v>
      </c>
      <c r="BC18" s="1">
        <f t="shared" si="36"/>
        <v>29.260873109860409</v>
      </c>
      <c r="BD18" s="156">
        <f t="shared" si="37"/>
        <v>0</v>
      </c>
      <c r="BE18" s="134">
        <f t="shared" si="14"/>
        <v>8.871850223602652E-8</v>
      </c>
      <c r="BF18" s="1">
        <f t="shared" ref="BF18:BF28" si="43">(BE18/((3*S18)+BE18))*100</f>
        <v>0.62139087550919037</v>
      </c>
    </row>
    <row r="19" spans="2:58" ht="15.75" thickBot="1" x14ac:dyDescent="0.3">
      <c r="B19" s="6" t="s">
        <v>11</v>
      </c>
      <c r="C19" s="7" t="s">
        <v>17</v>
      </c>
      <c r="D19" s="30">
        <v>9.8056356935757502E-11</v>
      </c>
      <c r="G19" s="17">
        <v>12</v>
      </c>
      <c r="H19" s="17">
        <v>165</v>
      </c>
      <c r="I19" s="2">
        <v>31843</v>
      </c>
      <c r="J19" s="2">
        <v>180</v>
      </c>
      <c r="N19" s="2">
        <v>45370</v>
      </c>
      <c r="O19" s="2">
        <v>33</v>
      </c>
      <c r="P19" s="2">
        <v>42</v>
      </c>
      <c r="R19" s="238"/>
      <c r="S19" s="32">
        <f t="shared" si="2"/>
        <v>4.759756823571092E-6</v>
      </c>
      <c r="T19" s="33">
        <f t="shared" si="3"/>
        <v>2.8292526471132128E-8</v>
      </c>
      <c r="U19" s="33">
        <f t="shared" si="3"/>
        <v>0</v>
      </c>
      <c r="V19" s="33">
        <f t="shared" si="3"/>
        <v>0</v>
      </c>
      <c r="W19" s="33">
        <f t="shared" si="3"/>
        <v>0</v>
      </c>
      <c r="X19" s="33">
        <f t="shared" si="7"/>
        <v>5.7723036999363362E-6</v>
      </c>
      <c r="Y19" s="33">
        <f t="shared" si="16"/>
        <v>2.8864699182787223E-9</v>
      </c>
      <c r="Z19" s="33">
        <f t="shared" si="8"/>
        <v>4.566552172955712E-9</v>
      </c>
      <c r="AA19" s="33">
        <f t="shared" si="0"/>
        <v>0</v>
      </c>
      <c r="AB19" s="34">
        <f t="shared" si="1"/>
        <v>0</v>
      </c>
      <c r="AC19" s="38">
        <f>(('Branco (3)'!$O$10-S19)/('Branco (3)'!$O$10))*100</f>
        <v>2.4059090351845036</v>
      </c>
      <c r="AD19" s="39">
        <f>(('Branco (3)'!$T$10-X19)/('Branco (3)'!$T$10))*100</f>
        <v>-3.74837386721871E-2</v>
      </c>
      <c r="AE19" s="40">
        <f t="shared" si="17"/>
        <v>79.14978957944686</v>
      </c>
      <c r="AF19" s="23">
        <f t="shared" si="18"/>
        <v>0</v>
      </c>
      <c r="AG19" s="23">
        <f t="shared" si="19"/>
        <v>0</v>
      </c>
      <c r="AH19" s="23">
        <f t="shared" si="20"/>
        <v>0</v>
      </c>
      <c r="AI19" s="23">
        <f t="shared" si="21"/>
        <v>8.07504719991244</v>
      </c>
      <c r="AJ19" s="23">
        <f t="shared" si="22"/>
        <v>12.775163220640698</v>
      </c>
      <c r="AK19" s="117">
        <f t="shared" si="23"/>
        <v>0</v>
      </c>
      <c r="AL19" s="39">
        <f t="shared" si="24"/>
        <v>94.8945200853708</v>
      </c>
      <c r="AM19" s="39">
        <f t="shared" si="25"/>
        <v>0</v>
      </c>
      <c r="AN19" s="39">
        <f t="shared" si="26"/>
        <v>0</v>
      </c>
      <c r="AO19" s="39">
        <f t="shared" si="27"/>
        <v>5.1054799146291927</v>
      </c>
      <c r="AP19" s="39">
        <f t="shared" si="28"/>
        <v>93.68326493013052</v>
      </c>
      <c r="AQ19" s="39">
        <f t="shared" si="29"/>
        <v>98.723577342347497</v>
      </c>
      <c r="AR19" s="117">
        <f t="shared" si="30"/>
        <v>2.2830758326289096</v>
      </c>
      <c r="AS19" s="232">
        <f t="shared" si="31"/>
        <v>4.8334655623156982E-2</v>
      </c>
      <c r="AT19" s="23">
        <f t="shared" si="38"/>
        <v>0</v>
      </c>
      <c r="AU19" s="23">
        <f t="shared" si="40"/>
        <v>0</v>
      </c>
      <c r="AV19" s="23">
        <f t="shared" si="39"/>
        <v>0</v>
      </c>
      <c r="AW19" s="23">
        <f t="shared" si="41"/>
        <v>0.79094141126675488</v>
      </c>
      <c r="AX19" s="117">
        <f t="shared" si="42"/>
        <v>0</v>
      </c>
      <c r="AY19" s="40">
        <f t="shared" si="32"/>
        <v>2.0687232606711188</v>
      </c>
      <c r="AZ19" s="23">
        <f t="shared" si="33"/>
        <v>0</v>
      </c>
      <c r="BA19" s="1">
        <f t="shared" si="34"/>
        <v>0</v>
      </c>
      <c r="BB19" s="1">
        <f t="shared" si="35"/>
        <v>0</v>
      </c>
      <c r="BC19" s="1">
        <f t="shared" si="36"/>
        <v>22.154268929581807</v>
      </c>
      <c r="BD19" s="156">
        <f t="shared" si="37"/>
        <v>0</v>
      </c>
      <c r="BE19" s="134">
        <f t="shared" si="14"/>
        <v>8.9444131586352101E-8</v>
      </c>
      <c r="BF19" s="1">
        <f t="shared" si="43"/>
        <v>0.6224922274678425</v>
      </c>
    </row>
    <row r="20" spans="2:58" ht="15.75" thickBot="1" x14ac:dyDescent="0.3">
      <c r="B20" s="5"/>
      <c r="C20" s="3"/>
      <c r="G20" s="17">
        <v>13</v>
      </c>
      <c r="H20" s="17">
        <v>180</v>
      </c>
      <c r="I20" s="2">
        <v>31247</v>
      </c>
      <c r="J20" s="2">
        <v>179</v>
      </c>
      <c r="N20" s="2">
        <v>45325</v>
      </c>
      <c r="O20" s="2">
        <v>36</v>
      </c>
      <c r="P20" s="2">
        <v>42</v>
      </c>
      <c r="R20" s="238"/>
      <c r="S20" s="32">
        <f t="shared" si="2"/>
        <v>4.6706692669071987E-6</v>
      </c>
      <c r="T20" s="33">
        <f t="shared" si="3"/>
        <v>2.8135345768514728E-8</v>
      </c>
      <c r="U20" s="33">
        <f t="shared" si="3"/>
        <v>0</v>
      </c>
      <c r="V20" s="33">
        <f t="shared" si="3"/>
        <v>0</v>
      </c>
      <c r="W20" s="33">
        <f t="shared" si="3"/>
        <v>0</v>
      </c>
      <c r="X20" s="33">
        <f t="shared" si="7"/>
        <v>5.766578470346362E-6</v>
      </c>
      <c r="Y20" s="33">
        <f t="shared" si="16"/>
        <v>3.1488762744858788E-9</v>
      </c>
      <c r="Z20" s="33">
        <f t="shared" si="8"/>
        <v>4.566552172955712E-9</v>
      </c>
      <c r="AA20" s="33">
        <f t="shared" si="0"/>
        <v>0</v>
      </c>
      <c r="AB20" s="34">
        <f t="shared" si="1"/>
        <v>0</v>
      </c>
      <c r="AC20" s="38">
        <f>(('Branco (3)'!$O$10-S20)/('Branco (3)'!$O$10))*100</f>
        <v>4.2325609905602439</v>
      </c>
      <c r="AD20" s="39">
        <f>(('Branco (3)'!$T$10-X20)/('Branco (3)'!$T$10))*100</f>
        <v>6.1737922518912802E-2</v>
      </c>
      <c r="AE20" s="40">
        <f t="shared" si="17"/>
        <v>78.479046502689926</v>
      </c>
      <c r="AF20" s="23">
        <f t="shared" si="18"/>
        <v>0</v>
      </c>
      <c r="AG20" s="23">
        <f t="shared" si="19"/>
        <v>0</v>
      </c>
      <c r="AH20" s="23">
        <f t="shared" si="20"/>
        <v>0</v>
      </c>
      <c r="AI20" s="23">
        <f t="shared" si="21"/>
        <v>8.7832866746972211</v>
      </c>
      <c r="AJ20" s="23">
        <f t="shared" si="22"/>
        <v>12.737666822612855</v>
      </c>
      <c r="AK20" s="117">
        <f t="shared" si="23"/>
        <v>0</v>
      </c>
      <c r="AL20" s="39">
        <f t="shared" si="24"/>
        <v>94.867461765784384</v>
      </c>
      <c r="AM20" s="39">
        <f t="shared" si="25"/>
        <v>0</v>
      </c>
      <c r="AN20" s="39">
        <f t="shared" si="26"/>
        <v>0</v>
      </c>
      <c r="AO20" s="39">
        <f t="shared" si="27"/>
        <v>5.1325382342156205</v>
      </c>
      <c r="AP20" s="39">
        <f t="shared" si="28"/>
        <v>92.384954494184171</v>
      </c>
      <c r="AQ20" s="39">
        <f t="shared" si="29"/>
        <v>97.383183627565359</v>
      </c>
      <c r="AR20" s="117">
        <f t="shared" si="30"/>
        <v>4.0153231794332438</v>
      </c>
      <c r="AS20" s="232">
        <f t="shared" si="31"/>
        <v>8.3853632718102991E-2</v>
      </c>
      <c r="AT20" s="23">
        <f t="shared" si="38"/>
        <v>0</v>
      </c>
      <c r="AU20" s="23">
        <f t="shared" si="40"/>
        <v>0</v>
      </c>
      <c r="AV20" s="23">
        <f t="shared" si="39"/>
        <v>0</v>
      </c>
      <c r="AW20" s="23">
        <f t="shared" si="41"/>
        <v>1.3873682890599033</v>
      </c>
      <c r="AX20" s="117">
        <f t="shared" si="42"/>
        <v>0</v>
      </c>
      <c r="AY20" s="40">
        <f t="shared" si="32"/>
        <v>3.5889354803348077</v>
      </c>
      <c r="AZ20" s="23">
        <f t="shared" si="33"/>
        <v>0</v>
      </c>
      <c r="BA20" s="1">
        <f t="shared" si="34"/>
        <v>0</v>
      </c>
      <c r="BB20" s="1">
        <f t="shared" si="35"/>
        <v>0</v>
      </c>
      <c r="BC20" s="1">
        <f t="shared" si="36"/>
        <v>38.860185776567896</v>
      </c>
      <c r="BD20" s="156">
        <f t="shared" si="37"/>
        <v>0</v>
      </c>
      <c r="BE20" s="134">
        <f t="shared" si="14"/>
        <v>8.89725894784999E-8</v>
      </c>
      <c r="BF20" s="1">
        <f t="shared" si="43"/>
        <v>0.63096740096407822</v>
      </c>
    </row>
    <row r="21" spans="2:58" x14ac:dyDescent="0.25">
      <c r="B21" s="253" t="s">
        <v>20</v>
      </c>
      <c r="C21" s="24">
        <v>10</v>
      </c>
      <c r="D21" s="13" t="s">
        <v>21</v>
      </c>
      <c r="G21" s="17">
        <v>14</v>
      </c>
      <c r="H21" s="17">
        <v>195</v>
      </c>
      <c r="I21" s="2">
        <v>32248</v>
      </c>
      <c r="J21" s="2">
        <v>187</v>
      </c>
      <c r="N21" s="2">
        <v>45335</v>
      </c>
      <c r="O21" s="2">
        <v>38</v>
      </c>
      <c r="P21" s="2">
        <v>38</v>
      </c>
      <c r="R21" s="238"/>
      <c r="S21" s="32">
        <f t="shared" si="2"/>
        <v>4.8202945088879999E-6</v>
      </c>
      <c r="T21" s="33">
        <f t="shared" si="3"/>
        <v>2.939279138945393E-8</v>
      </c>
      <c r="U21" s="33">
        <f t="shared" si="3"/>
        <v>0</v>
      </c>
      <c r="V21" s="33">
        <f t="shared" si="3"/>
        <v>0</v>
      </c>
      <c r="W21" s="33">
        <f t="shared" si="3"/>
        <v>0</v>
      </c>
      <c r="X21" s="33">
        <f t="shared" si="7"/>
        <v>5.7678507435885786E-6</v>
      </c>
      <c r="Y21" s="33">
        <f t="shared" si="16"/>
        <v>3.3238138452906497E-9</v>
      </c>
      <c r="Z21" s="33">
        <f t="shared" si="8"/>
        <v>4.1316424421980246E-9</v>
      </c>
      <c r="AA21" s="33">
        <f t="shared" si="0"/>
        <v>0</v>
      </c>
      <c r="AB21" s="34">
        <f t="shared" si="1"/>
        <v>0</v>
      </c>
      <c r="AC21" s="38">
        <f>(('Branco (3)'!$O$10-S21)/('Branco (3)'!$O$10))*100</f>
        <v>1.1646438641657419</v>
      </c>
      <c r="AD21" s="39">
        <f>(('Branco (3)'!$T$10-X21)/('Branco (3)'!$T$10))*100</f>
        <v>3.9688664476442898E-2</v>
      </c>
      <c r="AE21" s="40">
        <f t="shared" si="17"/>
        <v>79.76713478249377</v>
      </c>
      <c r="AF21" s="23">
        <f t="shared" si="18"/>
        <v>0</v>
      </c>
      <c r="AG21" s="23">
        <f t="shared" si="19"/>
        <v>0</v>
      </c>
      <c r="AH21" s="23">
        <f t="shared" si="20"/>
        <v>0</v>
      </c>
      <c r="AI21" s="23">
        <f t="shared" si="21"/>
        <v>9.0202765527178403</v>
      </c>
      <c r="AJ21" s="23">
        <f t="shared" si="22"/>
        <v>11.212588664788409</v>
      </c>
      <c r="AK21" s="117">
        <f t="shared" si="23"/>
        <v>0</v>
      </c>
      <c r="AL21" s="39">
        <f t="shared" si="24"/>
        <v>95.52416672220015</v>
      </c>
      <c r="AM21" s="39">
        <f t="shared" si="25"/>
        <v>0</v>
      </c>
      <c r="AN21" s="39">
        <f t="shared" si="26"/>
        <v>0</v>
      </c>
      <c r="AO21" s="39">
        <f t="shared" si="27"/>
        <v>4.4758332777998708</v>
      </c>
      <c r="AP21" s="39">
        <f t="shared" si="28"/>
        <v>95.147797631369372</v>
      </c>
      <c r="AQ21" s="39">
        <f t="shared" si="29"/>
        <v>99.605995944539032</v>
      </c>
      <c r="AR21" s="117">
        <f t="shared" si="30"/>
        <v>1.1125163465255576</v>
      </c>
      <c r="AS21" s="232">
        <f t="shared" si="31"/>
        <v>2.3763438988731005E-2</v>
      </c>
      <c r="AT21" s="23">
        <f t="shared" si="38"/>
        <v>0</v>
      </c>
      <c r="AU21" s="23">
        <f t="shared" si="40"/>
        <v>0</v>
      </c>
      <c r="AV21" s="23">
        <f t="shared" si="39"/>
        <v>0</v>
      </c>
      <c r="AW21" s="23">
        <f t="shared" si="41"/>
        <v>0.33604519277313061</v>
      </c>
      <c r="AX21" s="117">
        <f t="shared" si="42"/>
        <v>0</v>
      </c>
      <c r="AY21" s="40">
        <f t="shared" si="32"/>
        <v>1.017075188717687</v>
      </c>
      <c r="AZ21" s="23">
        <f t="shared" si="33"/>
        <v>0</v>
      </c>
      <c r="BA21" s="1">
        <f t="shared" si="34"/>
        <v>0</v>
      </c>
      <c r="BB21" s="1">
        <f t="shared" si="35"/>
        <v>0</v>
      </c>
      <c r="BC21" s="1">
        <f t="shared" si="36"/>
        <v>9.4126258495753881</v>
      </c>
      <c r="BD21" s="156">
        <f t="shared" si="37"/>
        <v>0</v>
      </c>
      <c r="BE21" s="134">
        <f t="shared" si="14"/>
        <v>9.2310016610559814E-8</v>
      </c>
      <c r="BF21" s="1">
        <f t="shared" si="43"/>
        <v>0.63429388426720179</v>
      </c>
    </row>
    <row r="22" spans="2:58" x14ac:dyDescent="0.25">
      <c r="B22" s="260"/>
      <c r="C22" s="23">
        <f>(C21/1000)*60</f>
        <v>0.6</v>
      </c>
      <c r="D22" s="14" t="s">
        <v>22</v>
      </c>
      <c r="G22" s="17">
        <v>15</v>
      </c>
      <c r="H22" s="17">
        <v>210</v>
      </c>
      <c r="I22" s="2">
        <v>31942</v>
      </c>
      <c r="J22" s="2">
        <v>190</v>
      </c>
      <c r="N22" s="2">
        <v>45347</v>
      </c>
      <c r="O22" s="2">
        <v>42</v>
      </c>
      <c r="P22" s="2">
        <v>33</v>
      </c>
      <c r="R22" s="238"/>
      <c r="S22" s="32">
        <f t="shared" si="2"/>
        <v>4.7745549244263358E-6</v>
      </c>
      <c r="T22" s="33">
        <f t="shared" si="3"/>
        <v>2.9864333497306132E-8</v>
      </c>
      <c r="U22" s="33">
        <f t="shared" si="3"/>
        <v>0</v>
      </c>
      <c r="V22" s="33">
        <f t="shared" si="3"/>
        <v>0</v>
      </c>
      <c r="W22" s="33">
        <f t="shared" si="3"/>
        <v>0</v>
      </c>
      <c r="X22" s="33">
        <f t="shared" si="7"/>
        <v>5.769377471479238E-6</v>
      </c>
      <c r="Y22" s="33">
        <f t="shared" si="16"/>
        <v>3.6736889869001922E-9</v>
      </c>
      <c r="Z22" s="33">
        <f t="shared" si="8"/>
        <v>3.5880052787509163E-9</v>
      </c>
      <c r="AA22" s="33">
        <f t="shared" si="0"/>
        <v>0</v>
      </c>
      <c r="AB22" s="34">
        <f t="shared" si="1"/>
        <v>0</v>
      </c>
      <c r="AC22" s="38">
        <f>(('Branco (3)'!$O$10-S22)/('Branco (3)'!$O$10))*100</f>
        <v>2.1024886600465917</v>
      </c>
      <c r="AD22" s="39">
        <f>(('Branco (3)'!$T$10-X22)/('Branco (3)'!$T$10))*100</f>
        <v>1.3229554825490753E-2</v>
      </c>
      <c r="AE22" s="40">
        <f t="shared" si="17"/>
        <v>80.440422250353123</v>
      </c>
      <c r="AF22" s="23">
        <f t="shared" si="18"/>
        <v>0</v>
      </c>
      <c r="AG22" s="23">
        <f t="shared" si="19"/>
        <v>0</v>
      </c>
      <c r="AH22" s="23">
        <f t="shared" si="20"/>
        <v>0</v>
      </c>
      <c r="AI22" s="23">
        <f t="shared" si="21"/>
        <v>9.8951846137594117</v>
      </c>
      <c r="AJ22" s="23">
        <f t="shared" si="22"/>
        <v>9.6643931358874706</v>
      </c>
      <c r="AK22" s="117">
        <f t="shared" si="23"/>
        <v>0</v>
      </c>
      <c r="AL22" s="39">
        <f t="shared" si="24"/>
        <v>96.149424178161937</v>
      </c>
      <c r="AM22" s="39">
        <f t="shared" si="25"/>
        <v>0</v>
      </c>
      <c r="AN22" s="39">
        <f t="shared" si="26"/>
        <v>0</v>
      </c>
      <c r="AO22" s="39">
        <f t="shared" si="27"/>
        <v>3.8505758218380559</v>
      </c>
      <c r="AP22" s="39">
        <f t="shared" si="28"/>
        <v>95.135196524560556</v>
      </c>
      <c r="AQ22" s="39">
        <f t="shared" si="29"/>
        <v>98.945154729453137</v>
      </c>
      <c r="AR22" s="117">
        <f t="shared" si="30"/>
        <v>2.0215307400459506</v>
      </c>
      <c r="AS22" s="232">
        <f t="shared" si="31"/>
        <v>4.2893579453732594E-2</v>
      </c>
      <c r="AT22" s="23">
        <f t="shared" si="38"/>
        <v>0</v>
      </c>
      <c r="AU22" s="23">
        <f t="shared" si="40"/>
        <v>0</v>
      </c>
      <c r="AV22" s="23">
        <f t="shared" si="39"/>
        <v>0</v>
      </c>
      <c r="AW22" s="23">
        <f t="shared" si="41"/>
        <v>0.52288586767898548</v>
      </c>
      <c r="AX22" s="117">
        <f t="shared" si="42"/>
        <v>0</v>
      </c>
      <c r="AY22" s="40">
        <f t="shared" si="32"/>
        <v>1.835845200619755</v>
      </c>
      <c r="AZ22" s="23">
        <f t="shared" si="33"/>
        <v>0</v>
      </c>
      <c r="BA22" s="1">
        <f t="shared" si="34"/>
        <v>0</v>
      </c>
      <c r="BB22" s="1">
        <f t="shared" si="35"/>
        <v>0</v>
      </c>
      <c r="BC22" s="1">
        <f t="shared" si="36"/>
        <v>14.646033153688384</v>
      </c>
      <c r="BD22" s="156">
        <f t="shared" si="37"/>
        <v>0</v>
      </c>
      <c r="BE22" s="134">
        <f t="shared" si="14"/>
        <v>9.3181005770669311E-8</v>
      </c>
      <c r="BF22" s="1">
        <f t="shared" si="43"/>
        <v>0.64633420651609119</v>
      </c>
    </row>
    <row r="23" spans="2:58" ht="18.75" thickBot="1" x14ac:dyDescent="0.4">
      <c r="B23" s="254"/>
      <c r="C23" s="25">
        <f>(1*C22)/(0.082057*298)</f>
        <v>2.4536880690153747E-2</v>
      </c>
      <c r="D23" s="15" t="s">
        <v>23</v>
      </c>
      <c r="G23" s="17">
        <v>16</v>
      </c>
      <c r="H23" s="17">
        <v>225</v>
      </c>
      <c r="I23" s="2">
        <v>31680</v>
      </c>
      <c r="J23" s="2">
        <v>193</v>
      </c>
      <c r="N23" s="2">
        <v>45359</v>
      </c>
      <c r="O23" s="2">
        <v>48</v>
      </c>
      <c r="P23" s="2">
        <v>29</v>
      </c>
      <c r="R23" s="238"/>
      <c r="S23" s="32">
        <f t="shared" si="2"/>
        <v>4.7353922736781141E-6</v>
      </c>
      <c r="T23" s="33">
        <f t="shared" si="3"/>
        <v>3.0335875605158339E-8</v>
      </c>
      <c r="U23" s="33">
        <f t="shared" si="3"/>
        <v>0</v>
      </c>
      <c r="V23" s="33">
        <f t="shared" si="3"/>
        <v>0</v>
      </c>
      <c r="W23" s="33">
        <f t="shared" si="3"/>
        <v>0</v>
      </c>
      <c r="X23" s="33">
        <f t="shared" si="7"/>
        <v>5.7709041993698982E-6</v>
      </c>
      <c r="Y23" s="33">
        <f t="shared" si="16"/>
        <v>4.1985016993145056E-9</v>
      </c>
      <c r="Z23" s="33">
        <f t="shared" si="8"/>
        <v>3.1530955479932297E-9</v>
      </c>
      <c r="AA23" s="33">
        <f t="shared" si="0"/>
        <v>0</v>
      </c>
      <c r="AB23" s="34">
        <f t="shared" si="1"/>
        <v>0</v>
      </c>
      <c r="AC23" s="38">
        <f>(('Branco (3)'!$O$10-S23)/('Branco (3)'!$O$10))*100</f>
        <v>2.9054799558661313</v>
      </c>
      <c r="AD23" s="39">
        <f>(('Branco (3)'!$T$10-X23)/('Branco (3)'!$T$10))*100</f>
        <v>-1.3229554825476072E-2</v>
      </c>
      <c r="AE23" s="40">
        <f t="shared" si="17"/>
        <v>80.493260250994297</v>
      </c>
      <c r="AF23" s="23">
        <f t="shared" si="18"/>
        <v>0</v>
      </c>
      <c r="AG23" s="23">
        <f t="shared" si="19"/>
        <v>0</v>
      </c>
      <c r="AH23" s="23">
        <f t="shared" si="20"/>
        <v>0</v>
      </c>
      <c r="AI23" s="23">
        <f t="shared" si="21"/>
        <v>11.140311041152174</v>
      </c>
      <c r="AJ23" s="23">
        <f t="shared" si="22"/>
        <v>8.3664287078535367</v>
      </c>
      <c r="AK23" s="117">
        <f t="shared" si="23"/>
        <v>0</v>
      </c>
      <c r="AL23" s="39">
        <f t="shared" si="24"/>
        <v>96.651368565523526</v>
      </c>
      <c r="AM23" s="39">
        <f t="shared" si="25"/>
        <v>0</v>
      </c>
      <c r="AN23" s="39">
        <f t="shared" si="26"/>
        <v>0</v>
      </c>
      <c r="AO23" s="39">
        <f t="shared" si="27"/>
        <v>3.3486314344764874</v>
      </c>
      <c r="AP23" s="39">
        <f t="shared" si="28"/>
        <v>95.087123483643921</v>
      </c>
      <c r="AQ23" s="39">
        <f t="shared" si="29"/>
        <v>98.381559304233605</v>
      </c>
      <c r="AR23" s="117">
        <f t="shared" si="30"/>
        <v>2.8081861407415847</v>
      </c>
      <c r="AS23" s="232">
        <f t="shared" si="31"/>
        <v>5.9245722633973943E-2</v>
      </c>
      <c r="AT23" s="23">
        <f t="shared" si="38"/>
        <v>0</v>
      </c>
      <c r="AU23" s="23">
        <f t="shared" si="40"/>
        <v>0</v>
      </c>
      <c r="AV23" s="23">
        <f t="shared" si="39"/>
        <v>0</v>
      </c>
      <c r="AW23" s="23">
        <f t="shared" si="41"/>
        <v>0.62554225619960357</v>
      </c>
      <c r="AX23" s="117">
        <f t="shared" si="42"/>
        <v>0</v>
      </c>
      <c r="AY23" s="40">
        <f t="shared" si="32"/>
        <v>2.5357169287340846</v>
      </c>
      <c r="AZ23" s="23">
        <f t="shared" si="33"/>
        <v>0</v>
      </c>
      <c r="BA23" s="1">
        <f t="shared" si="34"/>
        <v>0</v>
      </c>
      <c r="BB23" s="1">
        <f t="shared" si="35"/>
        <v>0</v>
      </c>
      <c r="BC23" s="1">
        <f t="shared" si="36"/>
        <v>17.521438596150897</v>
      </c>
      <c r="BD23" s="156">
        <f t="shared" si="37"/>
        <v>0</v>
      </c>
      <c r="BE23" s="134">
        <f t="shared" si="14"/>
        <v>9.4160722363468259E-8</v>
      </c>
      <c r="BF23" s="1">
        <f t="shared" si="43"/>
        <v>0.65845104759041473</v>
      </c>
    </row>
    <row r="24" spans="2:58" x14ac:dyDescent="0.25">
      <c r="B24" s="253" t="s">
        <v>24</v>
      </c>
      <c r="C24" s="24">
        <v>20</v>
      </c>
      <c r="D24" s="13" t="s">
        <v>21</v>
      </c>
      <c r="G24" s="17">
        <v>17</v>
      </c>
      <c r="H24" s="17">
        <v>240</v>
      </c>
      <c r="I24" s="2">
        <v>31804</v>
      </c>
      <c r="J24" s="2">
        <v>201</v>
      </c>
      <c r="N24" s="2">
        <v>45286</v>
      </c>
      <c r="O24" s="2">
        <v>54</v>
      </c>
      <c r="P24" s="2">
        <v>29</v>
      </c>
      <c r="R24" s="238"/>
      <c r="S24" s="32">
        <f t="shared" si="2"/>
        <v>4.7539272686887231E-6</v>
      </c>
      <c r="T24" s="33">
        <f t="shared" si="3"/>
        <v>3.1593321226097542E-8</v>
      </c>
      <c r="U24" s="33">
        <f t="shared" si="3"/>
        <v>0</v>
      </c>
      <c r="V24" s="33">
        <f t="shared" si="3"/>
        <v>0</v>
      </c>
      <c r="W24" s="33">
        <f t="shared" si="3"/>
        <v>0</v>
      </c>
      <c r="X24" s="33">
        <f t="shared" si="7"/>
        <v>5.7616166047017174E-6</v>
      </c>
      <c r="Y24" s="33">
        <f t="shared" si="16"/>
        <v>4.7233144117288185E-9</v>
      </c>
      <c r="Z24" s="33">
        <f t="shared" si="8"/>
        <v>3.1530955479932297E-9</v>
      </c>
      <c r="AA24" s="33">
        <f t="shared" si="0"/>
        <v>0</v>
      </c>
      <c r="AB24" s="34">
        <f t="shared" si="1"/>
        <v>0</v>
      </c>
      <c r="AC24" s="38">
        <f>(('Branco (3)'!$O$10-S24)/('Branco (3)'!$O$10))*100</f>
        <v>2.5254382738751993</v>
      </c>
      <c r="AD24" s="39">
        <f>(('Branco (3)'!$T$10-X24)/('Branco (3)'!$T$10))*100</f>
        <v>0.14773002888453665</v>
      </c>
      <c r="AE24" s="40">
        <f t="shared" si="17"/>
        <v>80.044429685521052</v>
      </c>
      <c r="AF24" s="23">
        <f t="shared" si="18"/>
        <v>0</v>
      </c>
      <c r="AG24" s="23">
        <f t="shared" si="19"/>
        <v>0</v>
      </c>
      <c r="AH24" s="23">
        <f t="shared" si="20"/>
        <v>0</v>
      </c>
      <c r="AI24" s="23">
        <f t="shared" si="21"/>
        <v>11.966928250643315</v>
      </c>
      <c r="AJ24" s="23">
        <f t="shared" si="22"/>
        <v>7.9886420638356217</v>
      </c>
      <c r="AK24" s="117">
        <f t="shared" si="23"/>
        <v>0</v>
      </c>
      <c r="AL24" s="39">
        <f t="shared" si="24"/>
        <v>96.780356324101319</v>
      </c>
      <c r="AM24" s="39">
        <f t="shared" si="25"/>
        <v>0</v>
      </c>
      <c r="AN24" s="39">
        <f t="shared" si="26"/>
        <v>0</v>
      </c>
      <c r="AO24" s="39">
        <f t="shared" si="27"/>
        <v>3.2196436758986882</v>
      </c>
      <c r="AP24" s="39">
        <f t="shared" si="28"/>
        <v>95.451639467247148</v>
      </c>
      <c r="AQ24" s="39">
        <f t="shared" si="29"/>
        <v>98.627080011562967</v>
      </c>
      <c r="AR24" s="117">
        <f t="shared" si="30"/>
        <v>2.4441281602016516</v>
      </c>
      <c r="AS24" s="232">
        <f t="shared" si="31"/>
        <v>5.1693692845080907E-2</v>
      </c>
      <c r="AT24" s="23">
        <f t="shared" ref="AT24:AV28" si="44">(AF24/100)*(($AC24/100)*($C$26))/($C$5/1000)</f>
        <v>0</v>
      </c>
      <c r="AU24" s="23">
        <f t="shared" si="44"/>
        <v>0</v>
      </c>
      <c r="AV24" s="23">
        <f t="shared" si="44"/>
        <v>0</v>
      </c>
      <c r="AW24" s="23">
        <f t="shared" si="41"/>
        <v>0.51916854826437708</v>
      </c>
      <c r="AX24" s="117">
        <f t="shared" si="42"/>
        <v>0</v>
      </c>
      <c r="AY24" s="40">
        <f t="shared" si="32"/>
        <v>2.2124900537694625</v>
      </c>
      <c r="AZ24" s="23">
        <f t="shared" si="33"/>
        <v>0</v>
      </c>
      <c r="BA24" s="1">
        <f t="shared" si="34"/>
        <v>0</v>
      </c>
      <c r="BB24" s="1">
        <f t="shared" si="35"/>
        <v>0</v>
      </c>
      <c r="BC24" s="1">
        <f t="shared" si="36"/>
        <v>14.541911036885203</v>
      </c>
      <c r="BD24" s="156">
        <f t="shared" si="37"/>
        <v>0</v>
      </c>
      <c r="BE24" s="134">
        <f t="shared" si="14"/>
        <v>9.7933059226285867E-8</v>
      </c>
      <c r="BF24" s="1">
        <f t="shared" si="43"/>
        <v>0.68199863399092164</v>
      </c>
    </row>
    <row r="25" spans="2:58" x14ac:dyDescent="0.25">
      <c r="B25" s="260"/>
      <c r="C25" s="23">
        <f>(C24/1000)*60</f>
        <v>1.2</v>
      </c>
      <c r="D25" s="14" t="s">
        <v>22</v>
      </c>
      <c r="G25" s="17">
        <v>18</v>
      </c>
      <c r="H25" s="17">
        <v>255</v>
      </c>
      <c r="I25" s="2">
        <v>31452</v>
      </c>
      <c r="J25" s="2">
        <v>208</v>
      </c>
      <c r="N25" s="2">
        <v>45271</v>
      </c>
      <c r="O25" s="2">
        <v>63</v>
      </c>
      <c r="P25" s="2">
        <v>24</v>
      </c>
      <c r="R25" s="238"/>
      <c r="S25" s="32">
        <f t="shared" si="2"/>
        <v>4.7013117989811886E-6</v>
      </c>
      <c r="T25" s="33">
        <f t="shared" si="3"/>
        <v>3.2693586144419344E-8</v>
      </c>
      <c r="U25" s="33">
        <f t="shared" si="3"/>
        <v>0</v>
      </c>
      <c r="V25" s="33">
        <f t="shared" si="3"/>
        <v>0</v>
      </c>
      <c r="W25" s="33">
        <f t="shared" si="3"/>
        <v>0</v>
      </c>
      <c r="X25" s="33">
        <f t="shared" si="7"/>
        <v>5.7597081948383923E-6</v>
      </c>
      <c r="Y25" s="33">
        <f t="shared" si="16"/>
        <v>5.510533480350288E-9</v>
      </c>
      <c r="Z25" s="33">
        <f t="shared" si="8"/>
        <v>2.609458384546121E-9</v>
      </c>
      <c r="AA25" s="33">
        <f t="shared" si="0"/>
        <v>0</v>
      </c>
      <c r="AB25" s="34">
        <f t="shared" si="1"/>
        <v>0</v>
      </c>
      <c r="AC25" s="38">
        <f>(('Branco (3)'!$O$10-S25)/('Branco (3)'!$O$10))*100</f>
        <v>3.6042662743655729</v>
      </c>
      <c r="AD25" s="39">
        <f>(('Branco (3)'!$T$10-X25)/('Branco (3)'!$T$10))*100</f>
        <v>0.18080391594824149</v>
      </c>
      <c r="AE25" s="40">
        <f t="shared" si="17"/>
        <v>80.104680204604918</v>
      </c>
      <c r="AF25" s="23">
        <f t="shared" si="18"/>
        <v>0</v>
      </c>
      <c r="AG25" s="23">
        <f t="shared" si="19"/>
        <v>0</v>
      </c>
      <c r="AH25" s="23">
        <f t="shared" si="20"/>
        <v>0</v>
      </c>
      <c r="AI25" s="23">
        <f t="shared" si="21"/>
        <v>13.501716215844887</v>
      </c>
      <c r="AJ25" s="23">
        <f t="shared" si="22"/>
        <v>6.3936035795501889</v>
      </c>
      <c r="AK25" s="117">
        <f t="shared" si="23"/>
        <v>0</v>
      </c>
      <c r="AL25" s="39">
        <f t="shared" si="24"/>
        <v>97.408429073831599</v>
      </c>
      <c r="AM25" s="39">
        <f t="shared" si="25"/>
        <v>0</v>
      </c>
      <c r="AN25" s="39">
        <f t="shared" si="26"/>
        <v>0</v>
      </c>
      <c r="AO25" s="39">
        <f t="shared" si="27"/>
        <v>2.5915709261683841</v>
      </c>
      <c r="AP25" s="39">
        <f t="shared" si="28"/>
        <v>95.321489962777846</v>
      </c>
      <c r="AQ25" s="39">
        <f t="shared" si="29"/>
        <v>97.857537452460164</v>
      </c>
      <c r="AR25" s="117">
        <f t="shared" si="30"/>
        <v>3.5108591574974217</v>
      </c>
      <c r="AS25" s="232">
        <f t="shared" si="31"/>
        <v>7.3675840327074832E-2</v>
      </c>
      <c r="AT25" s="23">
        <f t="shared" si="44"/>
        <v>0</v>
      </c>
      <c r="AU25" s="23">
        <f t="shared" si="44"/>
        <v>0</v>
      </c>
      <c r="AV25" s="23">
        <f t="shared" si="44"/>
        <v>0</v>
      </c>
      <c r="AW25" s="23">
        <f t="shared" si="41"/>
        <v>0.593008921650926</v>
      </c>
      <c r="AX25" s="117">
        <f t="shared" si="42"/>
        <v>0</v>
      </c>
      <c r="AY25" s="40">
        <f t="shared" si="32"/>
        <v>3.1533259659988024</v>
      </c>
      <c r="AZ25" s="23">
        <f t="shared" si="33"/>
        <v>0</v>
      </c>
      <c r="BA25" s="1">
        <f t="shared" si="34"/>
        <v>0</v>
      </c>
      <c r="BB25" s="1">
        <f t="shared" si="35"/>
        <v>0</v>
      </c>
      <c r="BC25" s="1">
        <f t="shared" si="36"/>
        <v>16.610179895442439</v>
      </c>
      <c r="BD25" s="156">
        <f t="shared" si="37"/>
        <v>0</v>
      </c>
      <c r="BE25" s="134">
        <f t="shared" si="14"/>
        <v>1.0069021681780414E-7</v>
      </c>
      <c r="BF25" s="1">
        <f t="shared" si="43"/>
        <v>0.70885512617985491</v>
      </c>
    </row>
    <row r="26" spans="2:58" ht="18.75" thickBot="1" x14ac:dyDescent="0.4">
      <c r="B26" s="254"/>
      <c r="C26" s="25">
        <f>(1*C25)/(0.082057*298)</f>
        <v>4.9073761380307494E-2</v>
      </c>
      <c r="D26" s="15" t="s">
        <v>25</v>
      </c>
      <c r="G26" s="17">
        <v>19</v>
      </c>
      <c r="H26" s="17">
        <v>270</v>
      </c>
      <c r="I26" s="2">
        <v>32008</v>
      </c>
      <c r="J26" s="2">
        <v>222</v>
      </c>
      <c r="N26" s="2">
        <v>45305</v>
      </c>
      <c r="O26" s="2">
        <v>71</v>
      </c>
      <c r="P26" s="2">
        <v>27</v>
      </c>
      <c r="R26" s="238"/>
      <c r="S26" s="32">
        <f t="shared" si="2"/>
        <v>4.7844203249964986E-6</v>
      </c>
      <c r="T26" s="33">
        <f t="shared" si="3"/>
        <v>3.4894115981062956E-8</v>
      </c>
      <c r="U26" s="33">
        <f t="shared" si="3"/>
        <v>0</v>
      </c>
      <c r="V26" s="33">
        <f t="shared" si="3"/>
        <v>0</v>
      </c>
      <c r="W26" s="33">
        <f t="shared" si="3"/>
        <v>0</v>
      </c>
      <c r="X26" s="33">
        <f t="shared" si="7"/>
        <v>5.7640339238619286E-6</v>
      </c>
      <c r="Y26" s="33">
        <f t="shared" si="16"/>
        <v>6.210283763569372E-9</v>
      </c>
      <c r="Z26" s="33">
        <f t="shared" si="8"/>
        <v>2.9356406826143859E-9</v>
      </c>
      <c r="AA26" s="33">
        <f t="shared" si="0"/>
        <v>0</v>
      </c>
      <c r="AB26" s="34">
        <f t="shared" si="1"/>
        <v>0</v>
      </c>
      <c r="AC26" s="38">
        <f>(('Branco (3)'!$O$10-S26)/('Branco (3)'!$O$10))*100</f>
        <v>1.9002084099546444</v>
      </c>
      <c r="AD26" s="39">
        <f>(('Branco (3)'!$T$10-X26)/('Branco (3)'!$T$10))*100</f>
        <v>0.10583643860385263</v>
      </c>
      <c r="AE26" s="40">
        <f t="shared" si="17"/>
        <v>79.232706515579494</v>
      </c>
      <c r="AF26" s="23">
        <f t="shared" si="18"/>
        <v>0</v>
      </c>
      <c r="AG26" s="23">
        <f t="shared" si="19"/>
        <v>0</v>
      </c>
      <c r="AH26" s="23">
        <f t="shared" si="20"/>
        <v>0</v>
      </c>
      <c r="AI26" s="23">
        <f t="shared" si="21"/>
        <v>14.101448825481071</v>
      </c>
      <c r="AJ26" s="23">
        <f t="shared" si="22"/>
        <v>6.6658446589394185</v>
      </c>
      <c r="AK26" s="117">
        <f t="shared" si="23"/>
        <v>0</v>
      </c>
      <c r="AL26" s="39">
        <f t="shared" si="24"/>
        <v>97.27216544362129</v>
      </c>
      <c r="AM26" s="39">
        <f t="shared" si="25"/>
        <v>0</v>
      </c>
      <c r="AN26" s="39">
        <f t="shared" si="26"/>
        <v>0</v>
      </c>
      <c r="AO26" s="39">
        <f t="shared" si="27"/>
        <v>2.7278345563787241</v>
      </c>
      <c r="AP26" s="39">
        <f t="shared" si="28"/>
        <v>96.430563311690833</v>
      </c>
      <c r="AQ26" s="39">
        <f t="shared" si="29"/>
        <v>99.134796549360019</v>
      </c>
      <c r="AR26" s="117">
        <f t="shared" si="30"/>
        <v>1.8483738683046871</v>
      </c>
      <c r="AS26" s="232">
        <f t="shared" si="31"/>
        <v>3.9294642990064993E-2</v>
      </c>
      <c r="AT26" s="23">
        <f t="shared" si="44"/>
        <v>0</v>
      </c>
      <c r="AU26" s="23">
        <f t="shared" si="44"/>
        <v>0</v>
      </c>
      <c r="AV26" s="23">
        <f t="shared" si="44"/>
        <v>0</v>
      </c>
      <c r="AW26" s="23">
        <f t="shared" si="41"/>
        <v>0.3259530718537248</v>
      </c>
      <c r="AX26" s="117">
        <f t="shared" si="42"/>
        <v>0</v>
      </c>
      <c r="AY26" s="40">
        <f t="shared" si="32"/>
        <v>1.6818107199747816</v>
      </c>
      <c r="AZ26" s="23">
        <f t="shared" si="33"/>
        <v>0</v>
      </c>
      <c r="BA26" s="1">
        <f t="shared" si="34"/>
        <v>0</v>
      </c>
      <c r="BB26" s="1">
        <f t="shared" si="35"/>
        <v>0</v>
      </c>
      <c r="BC26" s="1">
        <f t="shared" si="36"/>
        <v>9.1299455426228313</v>
      </c>
      <c r="BD26" s="156">
        <f t="shared" si="37"/>
        <v>0</v>
      </c>
      <c r="BE26" s="134">
        <f t="shared" si="14"/>
        <v>1.0761798862580325E-7</v>
      </c>
      <c r="BF26" s="1">
        <f t="shared" si="43"/>
        <v>0.74420088084948721</v>
      </c>
    </row>
    <row r="27" spans="2:58" ht="15.75" thickBot="1" x14ac:dyDescent="0.3">
      <c r="G27" s="17">
        <v>20</v>
      </c>
      <c r="H27" s="17">
        <v>285</v>
      </c>
      <c r="I27" s="2">
        <v>31924</v>
      </c>
      <c r="J27" s="2">
        <v>234</v>
      </c>
      <c r="N27" s="2">
        <v>45248</v>
      </c>
      <c r="O27" s="2">
        <v>82</v>
      </c>
      <c r="P27" s="2">
        <v>23</v>
      </c>
      <c r="R27" s="238"/>
      <c r="S27" s="32">
        <f t="shared" si="2"/>
        <v>4.7718643606344737E-6</v>
      </c>
      <c r="T27" s="33">
        <f t="shared" si="3"/>
        <v>3.6780284412471767E-8</v>
      </c>
      <c r="U27" s="33">
        <f t="shared" si="3"/>
        <v>0</v>
      </c>
      <c r="V27" s="33">
        <f t="shared" si="3"/>
        <v>0</v>
      </c>
      <c r="W27" s="33">
        <f t="shared" si="3"/>
        <v>0</v>
      </c>
      <c r="X27" s="33">
        <f t="shared" si="7"/>
        <v>5.756781966381295E-6</v>
      </c>
      <c r="Y27" s="33">
        <f t="shared" si="16"/>
        <v>7.1724404029956133E-9</v>
      </c>
      <c r="Z27" s="33">
        <f t="shared" si="8"/>
        <v>2.5007309518566993E-9</v>
      </c>
      <c r="AA27" s="33">
        <f t="shared" si="0"/>
        <v>0</v>
      </c>
      <c r="AB27" s="34">
        <f t="shared" si="1"/>
        <v>0</v>
      </c>
      <c r="AC27" s="38">
        <f>(('Branco (3)'!$O$10-S27)/('Branco (3)'!$O$10))*100</f>
        <v>2.1576560009807477</v>
      </c>
      <c r="AD27" s="39">
        <f>(('Branco (3)'!$T$10-X27)/('Branco (3)'!$T$10))*100</f>
        <v>0.23151720944590468</v>
      </c>
      <c r="AE27" s="40">
        <f t="shared" si="17"/>
        <v>79.176637787071726</v>
      </c>
      <c r="AF27" s="23">
        <f t="shared" si="18"/>
        <v>0</v>
      </c>
      <c r="AG27" s="23">
        <f t="shared" si="19"/>
        <v>0</v>
      </c>
      <c r="AH27" s="23">
        <f t="shared" si="20"/>
        <v>0</v>
      </c>
      <c r="AI27" s="23">
        <f t="shared" si="21"/>
        <v>15.440057762162862</v>
      </c>
      <c r="AJ27" s="23">
        <f t="shared" si="22"/>
        <v>5.3833044507654124</v>
      </c>
      <c r="AK27" s="117">
        <f t="shared" si="23"/>
        <v>0</v>
      </c>
      <c r="AL27" s="39">
        <f t="shared" si="24"/>
        <v>97.78385692666086</v>
      </c>
      <c r="AM27" s="39">
        <f t="shared" si="25"/>
        <v>0</v>
      </c>
      <c r="AN27" s="39">
        <f t="shared" si="26"/>
        <v>0</v>
      </c>
      <c r="AO27" s="39">
        <f t="shared" si="27"/>
        <v>2.2161430733391345</v>
      </c>
      <c r="AP27" s="39">
        <f t="shared" si="28"/>
        <v>96.747563825125596</v>
      </c>
      <c r="AQ27" s="39">
        <f t="shared" si="29"/>
        <v>98.940220672301265</v>
      </c>
      <c r="AR27" s="117">
        <f t="shared" si="30"/>
        <v>2.1098392569685265</v>
      </c>
      <c r="AS27" s="232">
        <f t="shared" si="31"/>
        <v>4.4765109506637507E-2</v>
      </c>
      <c r="AT27" s="23">
        <f t="shared" si="44"/>
        <v>0</v>
      </c>
      <c r="AU27" s="23">
        <f t="shared" si="44"/>
        <v>0</v>
      </c>
      <c r="AV27" s="23">
        <f t="shared" si="44"/>
        <v>0</v>
      </c>
      <c r="AW27" s="23">
        <f t="shared" si="41"/>
        <v>0.29890267461204884</v>
      </c>
      <c r="AX27" s="117">
        <f t="shared" si="42"/>
        <v>0</v>
      </c>
      <c r="AY27" s="40">
        <f t="shared" si="32"/>
        <v>1.9159466868840851</v>
      </c>
      <c r="AZ27" s="23">
        <f t="shared" si="33"/>
        <v>0</v>
      </c>
      <c r="BA27" s="1">
        <f t="shared" si="34"/>
        <v>0</v>
      </c>
      <c r="BB27" s="1">
        <f t="shared" si="35"/>
        <v>0</v>
      </c>
      <c r="BC27" s="1">
        <f t="shared" si="36"/>
        <v>8.3722639158834884</v>
      </c>
      <c r="BD27" s="156">
        <f t="shared" si="37"/>
        <v>0</v>
      </c>
      <c r="BE27" s="134">
        <f t="shared" si="14"/>
        <v>1.12841584189272E-7</v>
      </c>
      <c r="BF27" s="1">
        <f t="shared" si="43"/>
        <v>0.78207779846315229</v>
      </c>
    </row>
    <row r="28" spans="2:58" x14ac:dyDescent="0.25">
      <c r="B28" s="261" t="s">
        <v>26</v>
      </c>
      <c r="C28" s="262"/>
      <c r="D28" s="21">
        <f>(1*(0.25/1000))/(0.082057*373)</f>
        <v>8.1679964763916645E-6</v>
      </c>
      <c r="G28" s="17">
        <v>21</v>
      </c>
      <c r="H28" s="17">
        <v>300</v>
      </c>
      <c r="I28" s="2">
        <v>31225</v>
      </c>
      <c r="J28" s="2">
        <v>240</v>
      </c>
      <c r="N28" s="2">
        <v>45272</v>
      </c>
      <c r="O28" s="2">
        <v>88</v>
      </c>
      <c r="P28" s="2">
        <v>21</v>
      </c>
      <c r="R28" s="238"/>
      <c r="S28" s="32">
        <f t="shared" si="2"/>
        <v>4.6673808000504775E-6</v>
      </c>
      <c r="T28" s="33">
        <f t="shared" si="3"/>
        <v>3.7723368628176169E-8</v>
      </c>
      <c r="U28" s="33">
        <f t="shared" si="3"/>
        <v>0</v>
      </c>
      <c r="V28" s="33">
        <f t="shared" si="3"/>
        <v>0</v>
      </c>
      <c r="W28" s="33">
        <f t="shared" si="3"/>
        <v>0</v>
      </c>
      <c r="X28" s="33">
        <f t="shared" si="7"/>
        <v>5.7598354221626145E-6</v>
      </c>
      <c r="Y28" s="33">
        <f t="shared" si="16"/>
        <v>7.6972531154099255E-9</v>
      </c>
      <c r="Z28" s="33">
        <f t="shared" si="8"/>
        <v>2.283276086477856E-9</v>
      </c>
      <c r="AA28" s="33">
        <f t="shared" si="0"/>
        <v>0</v>
      </c>
      <c r="AB28" s="34">
        <f t="shared" si="1"/>
        <v>0</v>
      </c>
      <c r="AC28" s="38">
        <f>(('Branco (3)'!$O$10-S28)/('Branco (3)'!$O$10))*100</f>
        <v>4.2999877405908995</v>
      </c>
      <c r="AD28" s="39">
        <f>(('Branco (3)'!$T$10-X28)/('Branco (3)'!$T$10))*100</f>
        <v>0.1785989901439857</v>
      </c>
      <c r="AE28" s="40">
        <f t="shared" si="17"/>
        <v>79.078168334500646</v>
      </c>
      <c r="AF28" s="23">
        <f t="shared" si="18"/>
        <v>0</v>
      </c>
      <c r="AG28" s="23">
        <f t="shared" si="19"/>
        <v>0</v>
      </c>
      <c r="AH28" s="23">
        <f t="shared" si="20"/>
        <v>0</v>
      </c>
      <c r="AI28" s="23">
        <f t="shared" si="21"/>
        <v>16.135480464992451</v>
      </c>
      <c r="AJ28" s="23">
        <f t="shared" si="22"/>
        <v>4.7863512005069104</v>
      </c>
      <c r="AK28" s="117">
        <f t="shared" si="23"/>
        <v>0</v>
      </c>
      <c r="AL28" s="39">
        <f t="shared" si="24"/>
        <v>98.022339365466777</v>
      </c>
      <c r="AM28" s="39">
        <f t="shared" si="25"/>
        <v>0</v>
      </c>
      <c r="AN28" s="39">
        <f t="shared" si="26"/>
        <v>0</v>
      </c>
      <c r="AO28" s="39">
        <f t="shared" si="27"/>
        <v>1.9776606345332106</v>
      </c>
      <c r="AP28" s="39">
        <f t="shared" si="28"/>
        <v>95.504708198801637</v>
      </c>
      <c r="AQ28" s="39">
        <f t="shared" si="29"/>
        <v>97.431574085088513</v>
      </c>
      <c r="AR28" s="117">
        <f t="shared" si="30"/>
        <v>4.2149485757554785</v>
      </c>
      <c r="AS28" s="232">
        <f t="shared" si="31"/>
        <v>8.8066230399114806E-2</v>
      </c>
      <c r="AT28" s="23">
        <f t="shared" si="44"/>
        <v>0</v>
      </c>
      <c r="AU28" s="23">
        <f t="shared" si="44"/>
        <v>0</v>
      </c>
      <c r="AV28" s="23">
        <f t="shared" si="44"/>
        <v>0</v>
      </c>
      <c r="AW28" s="23">
        <f t="shared" si="41"/>
        <v>0.52962738555359778</v>
      </c>
      <c r="AX28" s="117">
        <f t="shared" si="42"/>
        <v>0</v>
      </c>
      <c r="AY28" s="40">
        <f t="shared" si="32"/>
        <v>3.7692346610821135</v>
      </c>
      <c r="AZ28" s="23">
        <f t="shared" si="33"/>
        <v>0</v>
      </c>
      <c r="BA28" s="1">
        <f t="shared" si="34"/>
        <v>0</v>
      </c>
      <c r="BB28" s="1">
        <f t="shared" si="35"/>
        <v>0</v>
      </c>
      <c r="BC28" s="1">
        <f t="shared" si="36"/>
        <v>14.834863069356274</v>
      </c>
      <c r="BD28" s="156">
        <f t="shared" si="37"/>
        <v>0</v>
      </c>
      <c r="BE28" s="134">
        <f t="shared" si="14"/>
        <v>1.1545338197100637E-7</v>
      </c>
      <c r="BF28" s="1">
        <f t="shared" si="43"/>
        <v>0.81779775928425902</v>
      </c>
    </row>
    <row r="29" spans="2:58" x14ac:dyDescent="0.25">
      <c r="B29" s="249" t="s">
        <v>29</v>
      </c>
      <c r="C29" s="250"/>
      <c r="D29" s="22">
        <f>1/3</f>
        <v>0.33333333333333331</v>
      </c>
      <c r="G29" s="17"/>
      <c r="H29" s="17"/>
      <c r="R29" s="238"/>
      <c r="S29" s="32"/>
      <c r="T29" s="33"/>
      <c r="U29" s="33"/>
      <c r="V29" s="33"/>
      <c r="W29" s="33"/>
      <c r="X29" s="33"/>
      <c r="Y29" s="33"/>
      <c r="Z29" s="33"/>
      <c r="AA29" s="33"/>
      <c r="AB29" s="34"/>
      <c r="AC29" s="38"/>
      <c r="AD29" s="39"/>
      <c r="AE29" s="40"/>
      <c r="AF29" s="23"/>
      <c r="AG29" s="23"/>
      <c r="AH29" s="23"/>
      <c r="AI29" s="23"/>
      <c r="AJ29" s="23"/>
      <c r="AK29" s="117"/>
      <c r="AL29" s="39"/>
      <c r="AM29" s="39"/>
      <c r="AN29" s="39"/>
      <c r="AO29" s="39"/>
      <c r="AP29" s="39"/>
      <c r="AQ29" s="39"/>
      <c r="AR29" s="117"/>
      <c r="AS29" s="40"/>
      <c r="AT29" s="23"/>
      <c r="AU29" s="23"/>
      <c r="AV29" s="23"/>
      <c r="AW29" s="23"/>
      <c r="AX29" s="117"/>
      <c r="AY29" s="40"/>
      <c r="AZ29" s="23"/>
      <c r="BA29" s="1"/>
      <c r="BB29" s="1"/>
      <c r="BC29" s="1"/>
      <c r="BD29" s="156"/>
      <c r="BE29" s="134"/>
      <c r="BF29" s="1"/>
    </row>
    <row r="30" spans="2:58" x14ac:dyDescent="0.25">
      <c r="B30" s="249" t="s">
        <v>30</v>
      </c>
      <c r="C30" s="250"/>
      <c r="D30" s="22">
        <f>2/3</f>
        <v>0.66666666666666663</v>
      </c>
      <c r="G30" s="17"/>
      <c r="H30" s="17"/>
      <c r="R30" s="238"/>
      <c r="S30" s="32"/>
      <c r="T30" s="33"/>
      <c r="U30" s="33"/>
      <c r="V30" s="33"/>
      <c r="W30" s="33"/>
      <c r="X30" s="33"/>
      <c r="Y30" s="33"/>
      <c r="Z30" s="33"/>
      <c r="AA30" s="33"/>
      <c r="AB30" s="34"/>
      <c r="AC30" s="38"/>
      <c r="AD30" s="39"/>
      <c r="AE30" s="40"/>
      <c r="AF30" s="23"/>
      <c r="AG30" s="23"/>
      <c r="AH30" s="23"/>
      <c r="AI30" s="23"/>
      <c r="AJ30" s="23"/>
      <c r="AK30" s="117"/>
      <c r="AL30" s="39"/>
      <c r="AM30" s="39"/>
      <c r="AN30" s="39"/>
      <c r="AO30" s="39"/>
      <c r="AP30" s="39"/>
      <c r="AQ30" s="39"/>
      <c r="AR30" s="14"/>
      <c r="AS30" s="40"/>
      <c r="AT30" s="23"/>
      <c r="AU30" s="23"/>
      <c r="AV30" s="23"/>
      <c r="AW30" s="23"/>
      <c r="AX30" s="117"/>
      <c r="AY30" s="40"/>
      <c r="AZ30" s="23"/>
      <c r="BA30" s="1"/>
      <c r="BB30" s="1"/>
      <c r="BC30" s="1"/>
      <c r="BD30" s="156"/>
      <c r="BE30" s="134"/>
      <c r="BF30" s="1"/>
    </row>
    <row r="31" spans="2:58" x14ac:dyDescent="0.25">
      <c r="B31" s="249" t="s">
        <v>27</v>
      </c>
      <c r="C31" s="250"/>
      <c r="D31" s="26">
        <f>D28*D29</f>
        <v>2.7226654921305548E-6</v>
      </c>
      <c r="G31" s="17"/>
      <c r="H31" s="17"/>
      <c r="I31" s="42"/>
      <c r="J31" s="42"/>
      <c r="K31" s="42"/>
      <c r="L31" s="42"/>
      <c r="M31" s="42"/>
      <c r="N31" s="42"/>
      <c r="O31" s="42"/>
      <c r="P31" s="42"/>
      <c r="Q31" s="42"/>
      <c r="R31" s="43"/>
      <c r="S31" s="32"/>
      <c r="T31" s="33"/>
      <c r="U31" s="33"/>
      <c r="V31" s="33"/>
      <c r="W31" s="33"/>
      <c r="X31" s="33"/>
      <c r="Y31" s="33"/>
      <c r="Z31" s="33"/>
      <c r="AA31" s="33"/>
      <c r="AB31" s="34"/>
      <c r="AC31" s="38"/>
      <c r="AD31" s="39"/>
      <c r="AE31" s="40"/>
      <c r="AF31" s="23"/>
      <c r="AG31" s="23"/>
      <c r="AH31" s="23"/>
      <c r="AI31" s="23"/>
      <c r="AJ31" s="23"/>
      <c r="AK31" s="117"/>
      <c r="AL31" s="39"/>
      <c r="AM31" s="39"/>
      <c r="AN31" s="39"/>
      <c r="AO31" s="39"/>
      <c r="AP31" s="39"/>
      <c r="AQ31" s="39"/>
      <c r="AR31" s="14"/>
      <c r="AS31" s="40"/>
      <c r="AT31" s="23"/>
      <c r="AU31" s="23"/>
      <c r="AV31" s="23"/>
      <c r="AW31" s="23"/>
      <c r="AX31" s="117"/>
      <c r="AY31" s="40"/>
      <c r="AZ31" s="23"/>
      <c r="BA31" s="1"/>
      <c r="BB31" s="1"/>
      <c r="BC31" s="1"/>
      <c r="BD31" s="156"/>
      <c r="BE31" s="134"/>
      <c r="BF31" s="1"/>
    </row>
    <row r="32" spans="2:58" ht="15.75" thickBot="1" x14ac:dyDescent="0.3">
      <c r="B32" s="251" t="s">
        <v>28</v>
      </c>
      <c r="C32" s="252"/>
      <c r="D32" s="27">
        <f>D28*D30</f>
        <v>5.4453309842611097E-6</v>
      </c>
      <c r="G32" s="18"/>
      <c r="H32" s="18"/>
      <c r="I32" s="45"/>
      <c r="J32" s="45"/>
      <c r="K32" s="45"/>
      <c r="L32" s="45"/>
      <c r="M32" s="45"/>
      <c r="N32" s="45"/>
      <c r="O32" s="45"/>
      <c r="P32" s="45"/>
      <c r="Q32" s="45"/>
      <c r="R32" s="46"/>
      <c r="S32" s="35"/>
      <c r="T32" s="36"/>
      <c r="U32" s="36"/>
      <c r="V32" s="36"/>
      <c r="W32" s="36"/>
      <c r="X32" s="36"/>
      <c r="Y32" s="36"/>
      <c r="Z32" s="36"/>
      <c r="AA32" s="36"/>
      <c r="AB32" s="37"/>
      <c r="AC32" s="38"/>
      <c r="AD32" s="107"/>
      <c r="AE32" s="121"/>
      <c r="AF32" s="118"/>
      <c r="AG32" s="118"/>
      <c r="AH32" s="118"/>
      <c r="AI32" s="118"/>
      <c r="AJ32" s="118"/>
      <c r="AK32" s="119"/>
      <c r="AL32" s="107"/>
      <c r="AM32" s="107"/>
      <c r="AN32" s="107"/>
      <c r="AO32" s="107"/>
      <c r="AP32" s="107"/>
      <c r="AQ32" s="107"/>
      <c r="AR32" s="15"/>
      <c r="AS32" s="121"/>
      <c r="AT32" s="118"/>
      <c r="AU32" s="118"/>
      <c r="AV32" s="118"/>
      <c r="AW32" s="118"/>
      <c r="AX32" s="119"/>
      <c r="AY32" s="121"/>
      <c r="AZ32" s="118"/>
      <c r="BA32" s="179"/>
      <c r="BB32" s="179"/>
      <c r="BC32" s="179"/>
      <c r="BD32" s="180"/>
      <c r="BE32" s="134"/>
      <c r="BF32" s="1"/>
    </row>
    <row r="33" spans="2:58" x14ac:dyDescent="0.25">
      <c r="AC33" s="105" t="s">
        <v>54</v>
      </c>
    </row>
    <row r="34" spans="2:58" ht="15.75" thickBot="1" x14ac:dyDescent="0.3">
      <c r="B34" s="28">
        <f>D28*0.24</f>
        <v>1.9603191543339994E-6</v>
      </c>
      <c r="C34" s="1">
        <v>1028</v>
      </c>
      <c r="AC34" s="106">
        <f>AVERAGE(AC12:AC28)</f>
        <v>2.7567444778573424</v>
      </c>
      <c r="BF34" s="1">
        <f>AVERAGE(BF9:BF12)</f>
        <v>0.76550644409332191</v>
      </c>
    </row>
    <row r="35" spans="2:58" ht="15.75" thickBot="1" x14ac:dyDescent="0.3">
      <c r="B35" s="28">
        <f>B34/C37</f>
        <v>1.9137512082661891E-9</v>
      </c>
      <c r="C35">
        <v>1009</v>
      </c>
      <c r="BF35" s="1">
        <f>AVERAGE(BF13:BF16)</f>
        <v>0.63151580334231994</v>
      </c>
    </row>
    <row r="36" spans="2:58" ht="15.75" thickBot="1" x14ac:dyDescent="0.3">
      <c r="C36">
        <v>1036</v>
      </c>
      <c r="F36" s="265" t="s">
        <v>68</v>
      </c>
      <c r="G36" s="255" t="s">
        <v>84</v>
      </c>
      <c r="H36" s="256"/>
      <c r="I36" s="256"/>
      <c r="J36" s="256"/>
      <c r="K36" s="256"/>
      <c r="L36" s="257"/>
      <c r="M36" s="268" t="s">
        <v>35</v>
      </c>
      <c r="N36" s="258" t="s">
        <v>87</v>
      </c>
      <c r="O36" s="265" t="s">
        <v>85</v>
      </c>
      <c r="P36" s="258" t="s">
        <v>38</v>
      </c>
      <c r="Q36" s="265" t="s">
        <v>53</v>
      </c>
      <c r="R36" s="265" t="s">
        <v>69</v>
      </c>
      <c r="BF36" s="1">
        <f>AVERAGE(BF18:BF21)</f>
        <v>0.62728609705207827</v>
      </c>
    </row>
    <row r="37" spans="2:58" ht="15.75" thickBot="1" x14ac:dyDescent="0.3">
      <c r="C37" s="1">
        <f>AVERAGE(C34:C36)</f>
        <v>1024.3333333333333</v>
      </c>
      <c r="F37" s="266"/>
      <c r="G37" s="131" t="s">
        <v>40</v>
      </c>
      <c r="H37" s="132" t="s">
        <v>41</v>
      </c>
      <c r="I37" s="132" t="s">
        <v>42</v>
      </c>
      <c r="J37" s="132" t="s">
        <v>10</v>
      </c>
      <c r="K37" s="132" t="s">
        <v>37</v>
      </c>
      <c r="L37" s="163" t="s">
        <v>11</v>
      </c>
      <c r="M37" s="269"/>
      <c r="N37" s="259"/>
      <c r="O37" s="266"/>
      <c r="P37" s="259"/>
      <c r="Q37" s="266"/>
      <c r="R37" s="266"/>
      <c r="BF37" s="1">
        <f>AVERAGE(BF22:BF25)</f>
        <v>0.67390975356932059</v>
      </c>
    </row>
    <row r="38" spans="2:58" x14ac:dyDescent="0.25">
      <c r="F38" s="152">
        <v>1</v>
      </c>
      <c r="G38" s="160">
        <f>AVERAGE(AE10:AE12)</f>
        <v>74.16082084254127</v>
      </c>
      <c r="H38" s="165">
        <f>AVERAGE(AF10:AF12)</f>
        <v>0</v>
      </c>
      <c r="I38" s="165">
        <f>AVERAGE(AG10:AG12)</f>
        <v>0</v>
      </c>
      <c r="J38" s="165">
        <f>AVERAGE(AH10:AH12)</f>
        <v>0</v>
      </c>
      <c r="K38" s="165">
        <f>AVERAGE(AJ10:AJ12)</f>
        <v>14.762341996382936</v>
      </c>
      <c r="L38" s="166">
        <f>AVERAGE(AK10:AK12)</f>
        <v>0</v>
      </c>
      <c r="M38" s="173">
        <f>AVERAGE(AC9:AC10:AC12)</f>
        <v>2.4043766090474419</v>
      </c>
      <c r="N38" s="170">
        <f>AVERAGE(AI8:AI12)</f>
        <v>10.657553612081227</v>
      </c>
      <c r="O38" s="173">
        <f>AVERAGE(AL9:AL12)</f>
        <v>93.905628278856113</v>
      </c>
      <c r="P38" s="173">
        <f>AVERAGE(AQ10:AQ12)</f>
        <v>98.92470370251182</v>
      </c>
      <c r="Q38" s="199">
        <f>AVERAGE(AR10:AR12)</f>
        <v>1.9301737815404991</v>
      </c>
      <c r="R38" s="176">
        <f>AVERAGE(AY10:AY12)</f>
        <v>1.7514100225472236</v>
      </c>
      <c r="BF38" s="1">
        <f>AVERAGE(BF26:BF28)</f>
        <v>0.78135881286563291</v>
      </c>
    </row>
    <row r="39" spans="2:58" x14ac:dyDescent="0.25">
      <c r="B39" s="5"/>
      <c r="C39" s="3"/>
      <c r="D39" s="198"/>
      <c r="F39" s="148">
        <v>2</v>
      </c>
      <c r="G39" s="161">
        <f>AVERAGE(AE13:AE16)</f>
        <v>76.923752889065568</v>
      </c>
      <c r="H39" s="164">
        <f>AVERAGE(AF13:AF16)</f>
        <v>0</v>
      </c>
      <c r="I39" s="164">
        <f>AVERAGE(AG13:AG16)</f>
        <v>0</v>
      </c>
      <c r="J39" s="164">
        <f>AVERAGE(AH13:AH16)</f>
        <v>0</v>
      </c>
      <c r="K39" s="164">
        <f>AVERAGE(AJ13:AJ16)</f>
        <v>14.82587714952172</v>
      </c>
      <c r="L39" s="167">
        <f>AVERAGE(AK13:AK16)</f>
        <v>0</v>
      </c>
      <c r="M39" s="174">
        <f>AVERAGE(AC13,AC16)</f>
        <v>3.2226921662375831</v>
      </c>
      <c r="N39" s="171">
        <f>AVERAGE(AI13:AI16)</f>
        <v>8.2503699614127139</v>
      </c>
      <c r="O39" s="174">
        <f>AVERAGE(AL13:AL16)</f>
        <v>93.962572399236905</v>
      </c>
      <c r="P39" s="174">
        <f>AVERAGE(AQ13:AQ16)</f>
        <v>98.461382963278197</v>
      </c>
      <c r="Q39" s="200">
        <f>AVERAGE(AR13:AR16)</f>
        <v>2.5589160408714817</v>
      </c>
      <c r="R39" s="177">
        <f>AVERAGE(AY13:AY16)</f>
        <v>2.3095917588601216</v>
      </c>
    </row>
    <row r="40" spans="2:58" x14ac:dyDescent="0.25">
      <c r="F40" s="148">
        <v>3</v>
      </c>
      <c r="G40" s="161">
        <f t="shared" ref="G40:J40" si="45">AVERAGE(AE18:AE21)</f>
        <v>78.969771712613024</v>
      </c>
      <c r="H40" s="164">
        <f t="shared" si="45"/>
        <v>0</v>
      </c>
      <c r="I40" s="164">
        <f t="shared" si="45"/>
        <v>0</v>
      </c>
      <c r="J40" s="164">
        <f t="shared" si="45"/>
        <v>0</v>
      </c>
      <c r="K40" s="164">
        <f>AVERAGE(AJ18:AJ21)</f>
        <v>12.536326119761142</v>
      </c>
      <c r="L40" s="167">
        <f>AVERAGE(AK18:AK21)</f>
        <v>0</v>
      </c>
      <c r="M40" s="174">
        <f>AVERAGE(AC18,AC21)</f>
        <v>2.0948265293612844</v>
      </c>
      <c r="N40" s="171">
        <f>AVERAGE(AI18:AI21)</f>
        <v>8.4939021676258317</v>
      </c>
      <c r="O40" s="174">
        <f>AVERAGE(AL18:AL21)</f>
        <v>94.973451085256173</v>
      </c>
      <c r="P40" s="174">
        <f>AVERAGE(AQ18:AQ21)</f>
        <v>98.49236134672725</v>
      </c>
      <c r="Q40" s="200">
        <f>AVERAGE(AR18:AR21)</f>
        <v>2.5682014110785949</v>
      </c>
      <c r="R40" s="177">
        <f>AVERAGE(AY18:AY21)</f>
        <v>2.3139160635308138</v>
      </c>
    </row>
    <row r="41" spans="2:58" x14ac:dyDescent="0.25">
      <c r="F41" s="148">
        <v>4</v>
      </c>
      <c r="G41" s="161">
        <f t="shared" ref="G41:J41" si="46">AVERAGE(AE22:AE25)</f>
        <v>80.270698097868348</v>
      </c>
      <c r="H41" s="164">
        <f t="shared" si="46"/>
        <v>0</v>
      </c>
      <c r="I41" s="164">
        <f t="shared" si="46"/>
        <v>0</v>
      </c>
      <c r="J41" s="164">
        <f t="shared" si="46"/>
        <v>0</v>
      </c>
      <c r="K41" s="164">
        <f>AVERAGE(AJ22:AJ25)</f>
        <v>8.1032668717817042</v>
      </c>
      <c r="L41" s="167">
        <f>AVERAGE(AK22:AK25)</f>
        <v>0</v>
      </c>
      <c r="M41" s="174">
        <f>AVERAGE(AC22:AC25)</f>
        <v>2.7844182910383739</v>
      </c>
      <c r="N41" s="171">
        <f>AVERAGE(AI22:AI25)</f>
        <v>11.626035030349946</v>
      </c>
      <c r="O41" s="174">
        <f>AVERAGE(AL22:AL25)</f>
        <v>96.747394535404595</v>
      </c>
      <c r="P41" s="174">
        <f>AVERAGE(AQ22:AQ25)</f>
        <v>98.452832874427472</v>
      </c>
      <c r="Q41" s="200">
        <f>AVERAGE(AR22:AR25)</f>
        <v>2.696176049621652</v>
      </c>
      <c r="R41" s="177">
        <f>AVERAGE(AY22:AY25)</f>
        <v>2.4343445372805261</v>
      </c>
    </row>
    <row r="42" spans="2:58" ht="15.75" thickBot="1" x14ac:dyDescent="0.3">
      <c r="F42" s="149">
        <v>5</v>
      </c>
      <c r="G42" s="162">
        <f t="shared" ref="G42:J42" si="47">AVERAGE(AE26:AE28)</f>
        <v>79.162504212383951</v>
      </c>
      <c r="H42" s="168">
        <f t="shared" si="47"/>
        <v>0</v>
      </c>
      <c r="I42" s="168">
        <f t="shared" si="47"/>
        <v>0</v>
      </c>
      <c r="J42" s="168">
        <f t="shared" si="47"/>
        <v>0</v>
      </c>
      <c r="K42" s="168">
        <f>AVERAGE(AJ26:AJ28)</f>
        <v>5.6118334367372471</v>
      </c>
      <c r="L42" s="169">
        <f>AVERAGE(AK26:AK28)</f>
        <v>0</v>
      </c>
      <c r="M42" s="175">
        <f>AVERAGE(AC26:AC28)</f>
        <v>2.7859507171754303</v>
      </c>
      <c r="N42" s="172">
        <f>AVERAGE(AI26:AI29)</f>
        <v>15.225662350878794</v>
      </c>
      <c r="O42" s="175">
        <f>AVERAGE(AL26:AL28)</f>
        <v>97.692787245249647</v>
      </c>
      <c r="P42" s="175">
        <f>AVERAGE(AQ26:AQ28)</f>
        <v>98.502197102249923</v>
      </c>
      <c r="Q42" s="201">
        <f>AVERAGE(AR26:AR29)</f>
        <v>2.7243872336762309</v>
      </c>
      <c r="R42" s="178">
        <f>AVERAGE(AY26:AY27)</f>
        <v>1.7988787034294333</v>
      </c>
    </row>
    <row r="44" spans="2:58" x14ac:dyDescent="0.25">
      <c r="K44" s="207">
        <v>15</v>
      </c>
      <c r="L44" s="207">
        <v>100</v>
      </c>
      <c r="M44" s="207">
        <v>125</v>
      </c>
    </row>
    <row r="45" spans="2:58" x14ac:dyDescent="0.25">
      <c r="K45" s="207">
        <v>13</v>
      </c>
      <c r="L45" s="207">
        <v>51</v>
      </c>
      <c r="M45" s="207">
        <v>41</v>
      </c>
    </row>
    <row r="46" spans="2:58" x14ac:dyDescent="0.25">
      <c r="K46" s="207">
        <v>10</v>
      </c>
      <c r="L46" s="207">
        <v>26</v>
      </c>
      <c r="M46" s="207">
        <v>13</v>
      </c>
    </row>
    <row r="47" spans="2:58" x14ac:dyDescent="0.25">
      <c r="K47" s="42">
        <v>12</v>
      </c>
      <c r="L47" s="42">
        <v>32</v>
      </c>
      <c r="M47" s="42">
        <v>16</v>
      </c>
    </row>
    <row r="48" spans="2:58" x14ac:dyDescent="0.25">
      <c r="K48" s="42">
        <v>11</v>
      </c>
      <c r="L48" s="42">
        <v>29</v>
      </c>
      <c r="M48" s="42">
        <v>15</v>
      </c>
    </row>
    <row r="49" spans="11:13" x14ac:dyDescent="0.25">
      <c r="K49" s="42">
        <v>11</v>
      </c>
      <c r="L49" s="42">
        <v>25</v>
      </c>
      <c r="M49" s="42">
        <v>13</v>
      </c>
    </row>
    <row r="50" spans="11:13" x14ac:dyDescent="0.25">
      <c r="K50" s="42">
        <v>12</v>
      </c>
      <c r="L50" s="42">
        <v>36</v>
      </c>
      <c r="M50" s="42">
        <v>19</v>
      </c>
    </row>
    <row r="51" spans="11:13" x14ac:dyDescent="0.25">
      <c r="K51" s="42">
        <v>12</v>
      </c>
      <c r="L51" s="42">
        <v>35</v>
      </c>
      <c r="M51" s="42">
        <v>18</v>
      </c>
    </row>
    <row r="52" spans="11:13" x14ac:dyDescent="0.25">
      <c r="K52" s="42">
        <v>14</v>
      </c>
      <c r="L52" s="42">
        <v>34</v>
      </c>
      <c r="M52" s="42">
        <v>18</v>
      </c>
    </row>
    <row r="53" spans="11:13" x14ac:dyDescent="0.25">
      <c r="K53" s="42">
        <v>14</v>
      </c>
      <c r="L53" s="42">
        <v>36</v>
      </c>
      <c r="M53" s="42">
        <v>19</v>
      </c>
    </row>
    <row r="54" spans="11:13" x14ac:dyDescent="0.25">
      <c r="K54" s="42">
        <v>10</v>
      </c>
      <c r="L54" s="42">
        <v>27</v>
      </c>
      <c r="M54" s="42">
        <v>14</v>
      </c>
    </row>
    <row r="55" spans="11:13" x14ac:dyDescent="0.25">
      <c r="K55" s="42">
        <v>11</v>
      </c>
      <c r="L55" s="42">
        <v>34</v>
      </c>
      <c r="M55" s="42">
        <v>18</v>
      </c>
    </row>
    <row r="56" spans="11:13" x14ac:dyDescent="0.25">
      <c r="K56" s="42">
        <v>15</v>
      </c>
      <c r="L56" s="42">
        <v>34</v>
      </c>
      <c r="M56" s="42">
        <v>18</v>
      </c>
    </row>
    <row r="57" spans="11:13" x14ac:dyDescent="0.25">
      <c r="K57" s="42">
        <v>9</v>
      </c>
      <c r="L57" s="42">
        <v>32</v>
      </c>
      <c r="M57" s="42">
        <v>17</v>
      </c>
    </row>
    <row r="58" spans="11:13" x14ac:dyDescent="0.25">
      <c r="K58" s="42">
        <v>7</v>
      </c>
      <c r="L58" s="42">
        <v>31</v>
      </c>
      <c r="M58" s="42">
        <v>16</v>
      </c>
    </row>
    <row r="59" spans="11:13" x14ac:dyDescent="0.25">
      <c r="K59" s="42">
        <v>8</v>
      </c>
      <c r="L59" s="42">
        <v>31</v>
      </c>
      <c r="M59" s="42">
        <v>17</v>
      </c>
    </row>
    <row r="60" spans="11:13" x14ac:dyDescent="0.25">
      <c r="K60" s="42">
        <v>11</v>
      </c>
      <c r="L60" s="42">
        <v>31</v>
      </c>
      <c r="M60" s="42">
        <v>16</v>
      </c>
    </row>
    <row r="61" spans="11:13" x14ac:dyDescent="0.25">
      <c r="K61" s="42">
        <v>11</v>
      </c>
      <c r="L61" s="42">
        <v>29</v>
      </c>
      <c r="M61" s="42">
        <v>16</v>
      </c>
    </row>
    <row r="62" spans="11:13" x14ac:dyDescent="0.25">
      <c r="K62" s="42">
        <v>11</v>
      </c>
      <c r="L62" s="42">
        <v>30</v>
      </c>
      <c r="M62" s="42">
        <v>16</v>
      </c>
    </row>
    <row r="63" spans="11:13" x14ac:dyDescent="0.25">
      <c r="K63" s="42">
        <v>11</v>
      </c>
      <c r="L63" s="42">
        <v>30</v>
      </c>
      <c r="M63" s="42">
        <v>16</v>
      </c>
    </row>
    <row r="64" spans="11:13" x14ac:dyDescent="0.25">
      <c r="K64" s="42">
        <v>11</v>
      </c>
      <c r="L64" s="42">
        <v>30</v>
      </c>
      <c r="M64" s="42">
        <v>16</v>
      </c>
    </row>
  </sheetData>
  <mergeCells count="33">
    <mergeCell ref="BF3:BF4"/>
    <mergeCell ref="B21:B23"/>
    <mergeCell ref="AE3:AK3"/>
    <mergeCell ref="AL3:AL4"/>
    <mergeCell ref="AM3:AM4"/>
    <mergeCell ref="AN3:AN4"/>
    <mergeCell ref="AO3:AO4"/>
    <mergeCell ref="AQ3:AQ4"/>
    <mergeCell ref="G3:G4"/>
    <mergeCell ref="H3:H4"/>
    <mergeCell ref="I3:R3"/>
    <mergeCell ref="S3:AB3"/>
    <mergeCell ref="AC3:AC4"/>
    <mergeCell ref="AD3:AD4"/>
    <mergeCell ref="B32:C32"/>
    <mergeCell ref="AR3:AR4"/>
    <mergeCell ref="AS3:AX3"/>
    <mergeCell ref="AY3:BD3"/>
    <mergeCell ref="BE3:BE4"/>
    <mergeCell ref="B24:B26"/>
    <mergeCell ref="B28:C28"/>
    <mergeCell ref="B29:C29"/>
    <mergeCell ref="B30:C30"/>
    <mergeCell ref="B31:C31"/>
    <mergeCell ref="AP3:AP4"/>
    <mergeCell ref="Q36:Q37"/>
    <mergeCell ref="R36:R37"/>
    <mergeCell ref="F36:F37"/>
    <mergeCell ref="G36:L36"/>
    <mergeCell ref="M36:M37"/>
    <mergeCell ref="N36:N37"/>
    <mergeCell ref="O36:O37"/>
    <mergeCell ref="P36:P3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74677-F558-4E56-BED6-EFB7640D12C2}">
  <dimension ref="B2:BG64"/>
  <sheetViews>
    <sheetView topLeftCell="P1" zoomScale="80" zoomScaleNormal="80" workbookViewId="0">
      <selection activeCell="AL11" sqref="AL11"/>
    </sheetView>
  </sheetViews>
  <sheetFormatPr defaultRowHeight="15" x14ac:dyDescent="0.25"/>
  <cols>
    <col min="2" max="2" width="18.5703125" bestFit="1" customWidth="1"/>
    <col min="3" max="3" width="12.7109375" customWidth="1"/>
    <col min="4" max="4" width="13.5703125" customWidth="1"/>
    <col min="7" max="7" width="10.42578125" style="3" customWidth="1"/>
    <col min="8" max="8" width="12.5703125" style="3" customWidth="1"/>
    <col min="9" max="9" width="13.28515625" style="2" bestFit="1" customWidth="1"/>
    <col min="10" max="10" width="13.42578125" style="2" bestFit="1" customWidth="1"/>
    <col min="11" max="11" width="10.7109375" style="2" bestFit="1" customWidth="1"/>
    <col min="12" max="12" width="10.85546875" style="2" bestFit="1" customWidth="1"/>
    <col min="13" max="13" width="13.7109375" style="2" customWidth="1"/>
    <col min="14" max="14" width="11" style="2" bestFit="1" customWidth="1"/>
    <col min="15" max="15" width="11" style="2" customWidth="1"/>
    <col min="16" max="16" width="10.28515625" style="2" bestFit="1" customWidth="1"/>
    <col min="17" max="17" width="12.28515625" style="2" customWidth="1"/>
    <col min="18" max="18" width="16.5703125" style="2" customWidth="1"/>
    <col min="19" max="19" width="12.28515625" customWidth="1"/>
    <col min="20" max="23" width="11.5703125" bestFit="1" customWidth="1"/>
    <col min="24" max="25" width="11.85546875" customWidth="1"/>
    <col min="26" max="28" width="11.5703125" bestFit="1" customWidth="1"/>
    <col min="29" max="29" width="14.28515625" customWidth="1"/>
    <col min="30" max="30" width="13.7109375" customWidth="1"/>
    <col min="31" max="31" width="9.5703125" style="3" bestFit="1" customWidth="1"/>
    <col min="32" max="32" width="9.28515625" style="3" bestFit="1" customWidth="1"/>
    <col min="33" max="34" width="9.5703125" style="3" bestFit="1" customWidth="1"/>
    <col min="35" max="35" width="9.5703125" style="3" customWidth="1"/>
    <col min="36" max="36" width="9.5703125" style="3" bestFit="1" customWidth="1"/>
    <col min="37" max="37" width="9.140625" style="3"/>
    <col min="38" max="39" width="10.5703125" style="3" bestFit="1" customWidth="1"/>
    <col min="40" max="40" width="9.42578125" style="3" bestFit="1" customWidth="1"/>
    <col min="41" max="42" width="9.140625" style="3"/>
    <col min="43" max="43" width="9.5703125" style="3" bestFit="1" customWidth="1"/>
    <col min="44" max="44" width="15.5703125" bestFit="1" customWidth="1"/>
    <col min="57" max="57" width="17.85546875" bestFit="1" customWidth="1"/>
    <col min="58" max="58" width="18.42578125" bestFit="1" customWidth="1"/>
  </cols>
  <sheetData>
    <row r="2" spans="2:59" ht="15.75" thickBot="1" x14ac:dyDescent="0.3">
      <c r="I2" s="2">
        <v>4.7</v>
      </c>
      <c r="J2" s="2">
        <v>4.5</v>
      </c>
      <c r="K2" s="2">
        <v>3.1</v>
      </c>
      <c r="L2" s="2">
        <v>2.9</v>
      </c>
      <c r="M2" s="2">
        <v>2.7</v>
      </c>
      <c r="N2" s="2">
        <v>2.7</v>
      </c>
      <c r="P2" s="2">
        <v>2.2000000000000002</v>
      </c>
      <c r="Q2" s="2">
        <v>6.6</v>
      </c>
      <c r="R2" s="2">
        <v>1.4</v>
      </c>
    </row>
    <row r="3" spans="2:59" ht="15.75" thickBot="1" x14ac:dyDescent="0.3">
      <c r="B3" s="10" t="s">
        <v>0</v>
      </c>
      <c r="C3" s="48">
        <v>45555</v>
      </c>
      <c r="G3" s="253" t="s">
        <v>31</v>
      </c>
      <c r="H3" s="253" t="s">
        <v>34</v>
      </c>
      <c r="I3" s="263" t="s">
        <v>32</v>
      </c>
      <c r="J3" s="263"/>
      <c r="K3" s="263"/>
      <c r="L3" s="263"/>
      <c r="M3" s="263"/>
      <c r="N3" s="263"/>
      <c r="O3" s="263"/>
      <c r="P3" s="263"/>
      <c r="Q3" s="263"/>
      <c r="R3" s="264"/>
      <c r="S3" s="243" t="s">
        <v>61</v>
      </c>
      <c r="T3" s="243"/>
      <c r="U3" s="243"/>
      <c r="V3" s="243"/>
      <c r="W3" s="243"/>
      <c r="X3" s="243"/>
      <c r="Y3" s="243"/>
      <c r="Z3" s="243"/>
      <c r="AA3" s="243"/>
      <c r="AB3" s="244"/>
      <c r="AC3" s="258" t="s">
        <v>35</v>
      </c>
      <c r="AD3" s="258" t="s">
        <v>36</v>
      </c>
      <c r="AE3" s="255" t="s">
        <v>84</v>
      </c>
      <c r="AF3" s="256"/>
      <c r="AG3" s="256"/>
      <c r="AH3" s="256"/>
      <c r="AI3" s="256"/>
      <c r="AJ3" s="256"/>
      <c r="AK3" s="256"/>
      <c r="AL3" s="253" t="s">
        <v>85</v>
      </c>
      <c r="AM3" s="253" t="s">
        <v>88</v>
      </c>
      <c r="AN3" s="253" t="s">
        <v>89</v>
      </c>
      <c r="AO3" s="253" t="s">
        <v>90</v>
      </c>
      <c r="AP3" s="239"/>
      <c r="AQ3" s="258" t="s">
        <v>38</v>
      </c>
      <c r="AR3" s="253" t="s">
        <v>53</v>
      </c>
      <c r="AS3" s="255" t="s">
        <v>95</v>
      </c>
      <c r="AT3" s="256"/>
      <c r="AU3" s="256"/>
      <c r="AV3" s="256"/>
      <c r="AW3" s="256"/>
      <c r="AX3" s="257"/>
      <c r="AY3" s="255" t="s">
        <v>59</v>
      </c>
      <c r="AZ3" s="256"/>
      <c r="BA3" s="256"/>
      <c r="BB3" s="256"/>
      <c r="BC3" s="256"/>
      <c r="BD3" s="257"/>
      <c r="BE3" s="253" t="s">
        <v>62</v>
      </c>
      <c r="BF3" s="248" t="s">
        <v>63</v>
      </c>
    </row>
    <row r="4" spans="2:59" ht="15.75" thickBot="1" x14ac:dyDescent="0.3">
      <c r="B4" s="11" t="s">
        <v>1</v>
      </c>
      <c r="C4" s="49" t="s">
        <v>96</v>
      </c>
      <c r="G4" s="254"/>
      <c r="H4" s="254"/>
      <c r="I4" s="131" t="s">
        <v>43</v>
      </c>
      <c r="J4" s="132" t="s">
        <v>44</v>
      </c>
      <c r="K4" s="132" t="s">
        <v>45</v>
      </c>
      <c r="L4" s="132" t="s">
        <v>46</v>
      </c>
      <c r="M4" s="132" t="s">
        <v>47</v>
      </c>
      <c r="N4" s="132" t="s">
        <v>48</v>
      </c>
      <c r="O4" s="132" t="s">
        <v>83</v>
      </c>
      <c r="P4" s="20" t="s">
        <v>49</v>
      </c>
      <c r="Q4" s="20" t="s">
        <v>50</v>
      </c>
      <c r="R4" s="31" t="s">
        <v>51</v>
      </c>
      <c r="S4" s="19" t="s">
        <v>18</v>
      </c>
      <c r="T4" s="20" t="s">
        <v>19</v>
      </c>
      <c r="U4" s="20" t="s">
        <v>6</v>
      </c>
      <c r="V4" s="20" t="s">
        <v>7</v>
      </c>
      <c r="W4" s="20" t="s">
        <v>10</v>
      </c>
      <c r="X4" s="20" t="s">
        <v>8</v>
      </c>
      <c r="Y4" s="20" t="s">
        <v>79</v>
      </c>
      <c r="Z4" s="20" t="s">
        <v>9</v>
      </c>
      <c r="AA4" s="20" t="s">
        <v>12</v>
      </c>
      <c r="AB4" s="31" t="s">
        <v>11</v>
      </c>
      <c r="AC4" s="267"/>
      <c r="AD4" s="259"/>
      <c r="AE4" s="19" t="s">
        <v>40</v>
      </c>
      <c r="AF4" s="20" t="s">
        <v>41</v>
      </c>
      <c r="AG4" s="20" t="s">
        <v>42</v>
      </c>
      <c r="AH4" s="20" t="s">
        <v>10</v>
      </c>
      <c r="AI4" s="20" t="s">
        <v>79</v>
      </c>
      <c r="AJ4" s="20" t="s">
        <v>37</v>
      </c>
      <c r="AK4" s="20" t="s">
        <v>11</v>
      </c>
      <c r="AL4" s="254"/>
      <c r="AM4" s="254"/>
      <c r="AN4" s="254"/>
      <c r="AO4" s="254"/>
      <c r="AP4" s="240"/>
      <c r="AQ4" s="259"/>
      <c r="AR4" s="254"/>
      <c r="AS4" s="19" t="s">
        <v>40</v>
      </c>
      <c r="AT4" s="20" t="s">
        <v>41</v>
      </c>
      <c r="AU4" s="20" t="s">
        <v>42</v>
      </c>
      <c r="AV4" s="20" t="s">
        <v>10</v>
      </c>
      <c r="AW4" s="20" t="s">
        <v>37</v>
      </c>
      <c r="AX4" s="31" t="s">
        <v>11</v>
      </c>
      <c r="AY4" s="19" t="s">
        <v>40</v>
      </c>
      <c r="AZ4" s="20" t="s">
        <v>41</v>
      </c>
      <c r="BA4" s="20" t="s">
        <v>42</v>
      </c>
      <c r="BB4" s="20" t="s">
        <v>10</v>
      </c>
      <c r="BC4" s="20" t="s">
        <v>37</v>
      </c>
      <c r="BD4" s="31" t="s">
        <v>11</v>
      </c>
      <c r="BE4" s="254"/>
      <c r="BF4" s="248"/>
    </row>
    <row r="5" spans="2:59" x14ac:dyDescent="0.25">
      <c r="B5" s="11" t="s">
        <v>2</v>
      </c>
      <c r="C5" s="102">
        <v>0.19070000000000001</v>
      </c>
      <c r="G5" s="63" t="s">
        <v>33</v>
      </c>
      <c r="H5" s="63"/>
      <c r="I5" s="237">
        <v>32734</v>
      </c>
      <c r="J5" s="90"/>
      <c r="K5" s="236">
        <v>12</v>
      </c>
      <c r="L5" s="90"/>
      <c r="M5" s="90"/>
      <c r="N5" s="236">
        <v>45307</v>
      </c>
      <c r="O5" s="90"/>
      <c r="P5" s="88"/>
      <c r="Q5" s="88"/>
      <c r="R5" s="66"/>
      <c r="S5" s="67">
        <f>I5*$D$9</f>
        <v>4.8929397312682888E-6</v>
      </c>
      <c r="T5" s="68">
        <f>J5*$D$10</f>
        <v>0</v>
      </c>
      <c r="U5" s="68">
        <f>K5*$D$11</f>
        <v>1.7754060395283593E-9</v>
      </c>
      <c r="V5" s="68">
        <f>L5*$D$12</f>
        <v>0</v>
      </c>
      <c r="W5" s="68">
        <f>M5*$D$13</f>
        <v>0</v>
      </c>
      <c r="X5" s="68">
        <f>N5*$D$14</f>
        <v>5.7642883785103721E-6</v>
      </c>
      <c r="Y5" s="68"/>
      <c r="Z5" s="68">
        <f>P5*$D$15</f>
        <v>0</v>
      </c>
      <c r="AA5" s="68">
        <f t="shared" ref="AA5:AA28" si="0">Q5*$D$16</f>
        <v>0</v>
      </c>
      <c r="AB5" s="69">
        <f t="shared" ref="AB5:AB28" si="1">R5*$D$19</f>
        <v>0</v>
      </c>
      <c r="AC5" s="70"/>
      <c r="AD5" s="71"/>
      <c r="AE5" s="72"/>
      <c r="AF5" s="73"/>
      <c r="AG5" s="73"/>
      <c r="AH5" s="73"/>
      <c r="AI5" s="73"/>
      <c r="AJ5" s="73"/>
      <c r="AK5" s="202"/>
      <c r="AL5" s="63"/>
      <c r="AM5" s="63"/>
      <c r="AN5" s="63"/>
      <c r="AO5" s="63"/>
      <c r="AP5" s="63"/>
      <c r="AQ5" s="63"/>
      <c r="AR5" s="123"/>
      <c r="AS5" s="143"/>
      <c r="AT5" s="194"/>
      <c r="AU5" s="194"/>
      <c r="AV5" s="194"/>
      <c r="AW5" s="194"/>
      <c r="AX5" s="13"/>
      <c r="AY5" s="124"/>
      <c r="AZ5" s="122"/>
      <c r="BA5" s="122"/>
      <c r="BB5" s="122"/>
      <c r="BC5" s="122"/>
      <c r="BD5" s="123"/>
      <c r="BE5" s="3"/>
    </row>
    <row r="6" spans="2:59" ht="15.75" thickBot="1" x14ac:dyDescent="0.3">
      <c r="B6" s="12" t="s">
        <v>3</v>
      </c>
      <c r="C6" s="47">
        <v>1</v>
      </c>
      <c r="G6" s="53" t="s">
        <v>33</v>
      </c>
      <c r="H6" s="53"/>
      <c r="I6" s="237">
        <v>32312</v>
      </c>
      <c r="J6" s="90"/>
      <c r="K6" s="236">
        <v>12</v>
      </c>
      <c r="L6" s="90"/>
      <c r="M6" s="90"/>
      <c r="N6" s="236">
        <v>45351</v>
      </c>
      <c r="O6" s="90"/>
      <c r="P6" s="89"/>
      <c r="Q6" s="89"/>
      <c r="R6" s="56"/>
      <c r="S6" s="57">
        <f t="shared" ref="S6:S28" si="2">I6*$D$9</f>
        <v>4.8298609579257332E-6</v>
      </c>
      <c r="T6" s="58">
        <f t="shared" ref="T6:W28" si="3">J6*$D$10</f>
        <v>0</v>
      </c>
      <c r="U6" s="58">
        <f t="shared" ref="U6:U7" si="4">K6*$D$11</f>
        <v>1.7754060395283593E-9</v>
      </c>
      <c r="V6" s="58">
        <f t="shared" ref="V6:V7" si="5">L6*$D$12</f>
        <v>0</v>
      </c>
      <c r="W6" s="58">
        <f t="shared" ref="W6:W7" si="6">M6*$D$13</f>
        <v>0</v>
      </c>
      <c r="X6" s="58">
        <f t="shared" ref="X6:X28" si="7">N6*$D$14</f>
        <v>5.769886380776125E-6</v>
      </c>
      <c r="Y6" s="58"/>
      <c r="Z6" s="58">
        <f t="shared" ref="Z6:Z28" si="8">P6*$D$15</f>
        <v>0</v>
      </c>
      <c r="AA6" s="58">
        <f t="shared" si="0"/>
        <v>0</v>
      </c>
      <c r="AB6" s="59">
        <f t="shared" si="1"/>
        <v>0</v>
      </c>
      <c r="AC6" s="51"/>
      <c r="AD6" s="60"/>
      <c r="AE6" s="61"/>
      <c r="AF6" s="62"/>
      <c r="AG6" s="62"/>
      <c r="AH6" s="62"/>
      <c r="AI6" s="62"/>
      <c r="AJ6" s="62"/>
      <c r="AK6" s="203"/>
      <c r="AL6" s="53"/>
      <c r="AM6" s="53"/>
      <c r="AN6" s="53"/>
      <c r="AO6" s="53"/>
      <c r="AP6" s="53"/>
      <c r="AQ6" s="53"/>
      <c r="AR6" s="129"/>
      <c r="AS6" s="233"/>
      <c r="AT6" s="234"/>
      <c r="AU6" s="234"/>
      <c r="AV6" s="234"/>
      <c r="AW6" s="234"/>
      <c r="AX6" s="235"/>
      <c r="AY6" s="130"/>
      <c r="AZ6" s="128"/>
      <c r="BA6" s="128"/>
      <c r="BB6" s="128"/>
      <c r="BC6" s="128"/>
      <c r="BD6" s="129"/>
      <c r="BE6" s="3"/>
    </row>
    <row r="7" spans="2:59" ht="15.75" thickBot="1" x14ac:dyDescent="0.3">
      <c r="B7" s="197" t="s">
        <v>82</v>
      </c>
      <c r="C7" s="3">
        <v>550</v>
      </c>
      <c r="G7" s="74" t="s">
        <v>33</v>
      </c>
      <c r="H7" s="74"/>
      <c r="I7" s="237">
        <v>32838</v>
      </c>
      <c r="J7" s="90"/>
      <c r="K7" s="236">
        <v>12</v>
      </c>
      <c r="L7" s="90"/>
      <c r="M7" s="90"/>
      <c r="N7" s="236">
        <v>45401</v>
      </c>
      <c r="O7" s="90"/>
      <c r="P7" s="90"/>
      <c r="Q7" s="90"/>
      <c r="R7" s="77"/>
      <c r="S7" s="78">
        <f t="shared" si="2"/>
        <v>4.9084852109546062E-6</v>
      </c>
      <c r="T7" s="79">
        <f t="shared" si="3"/>
        <v>0</v>
      </c>
      <c r="U7" s="79">
        <f t="shared" si="4"/>
        <v>1.7754060395283593E-9</v>
      </c>
      <c r="V7" s="79">
        <f t="shared" si="5"/>
        <v>0</v>
      </c>
      <c r="W7" s="79">
        <f t="shared" si="6"/>
        <v>0</v>
      </c>
      <c r="X7" s="79">
        <f t="shared" si="7"/>
        <v>5.7762477469872076E-6</v>
      </c>
      <c r="Y7" s="79"/>
      <c r="Z7" s="79">
        <f t="shared" si="8"/>
        <v>0</v>
      </c>
      <c r="AA7" s="79">
        <f t="shared" si="0"/>
        <v>0</v>
      </c>
      <c r="AB7" s="80">
        <f t="shared" si="1"/>
        <v>0</v>
      </c>
      <c r="AC7" s="81"/>
      <c r="AD7" s="82"/>
      <c r="AE7" s="83"/>
      <c r="AF7" s="84"/>
      <c r="AG7" s="84"/>
      <c r="AH7" s="84"/>
      <c r="AI7" s="84"/>
      <c r="AJ7" s="84"/>
      <c r="AK7" s="204"/>
      <c r="AL7" s="74"/>
      <c r="AM7" s="74"/>
      <c r="AN7" s="74"/>
      <c r="AO7" s="74"/>
      <c r="AP7" s="74"/>
      <c r="AQ7" s="74"/>
      <c r="AR7" s="129"/>
      <c r="AS7" s="233"/>
      <c r="AT7" s="234"/>
      <c r="AU7" s="234"/>
      <c r="AV7" s="234"/>
      <c r="AW7" s="234"/>
      <c r="AX7" s="235"/>
      <c r="AY7" s="130"/>
      <c r="AZ7" s="128"/>
      <c r="BA7" s="128"/>
      <c r="BB7" s="128"/>
      <c r="BC7" s="128"/>
      <c r="BD7" s="129"/>
      <c r="BE7" s="3"/>
    </row>
    <row r="8" spans="2:59" ht="15.75" thickBot="1" x14ac:dyDescent="0.3">
      <c r="B8" s="8" t="s">
        <v>4</v>
      </c>
      <c r="C8" s="16" t="s">
        <v>14</v>
      </c>
      <c r="D8" s="9" t="s">
        <v>5</v>
      </c>
      <c r="G8" s="17">
        <v>1</v>
      </c>
      <c r="H8" s="17">
        <v>1</v>
      </c>
      <c r="I8" s="206">
        <v>3358</v>
      </c>
      <c r="J8" s="207">
        <v>338</v>
      </c>
      <c r="K8" s="207">
        <v>3</v>
      </c>
      <c r="L8" s="207">
        <v>53</v>
      </c>
      <c r="M8" s="207">
        <v>30</v>
      </c>
      <c r="N8" s="207">
        <v>3142</v>
      </c>
      <c r="O8" s="207">
        <v>403</v>
      </c>
      <c r="P8" s="207">
        <v>69</v>
      </c>
      <c r="Q8" s="207"/>
      <c r="R8" s="208">
        <v>18</v>
      </c>
      <c r="S8" s="32">
        <f t="shared" si="2"/>
        <v>5.0193962294858295E-7</v>
      </c>
      <c r="T8" s="33">
        <f t="shared" si="3"/>
        <v>5.3127077484681435E-8</v>
      </c>
      <c r="U8" s="33">
        <f t="shared" si="3"/>
        <v>4.7154210785220207E-10</v>
      </c>
      <c r="V8" s="33">
        <f t="shared" si="3"/>
        <v>8.3305772387222381E-9</v>
      </c>
      <c r="W8" s="33">
        <f t="shared" si="3"/>
        <v>4.7154210785220211E-9</v>
      </c>
      <c r="X8" s="33">
        <f t="shared" si="7"/>
        <v>3.9974825270442953E-7</v>
      </c>
      <c r="Y8" s="33">
        <f>O8*$D$17</f>
        <v>3.5249920517161368E-8</v>
      </c>
      <c r="Z8" s="33">
        <f t="shared" si="8"/>
        <v>7.502192855570098E-9</v>
      </c>
      <c r="AA8" s="33">
        <f t="shared" si="0"/>
        <v>0</v>
      </c>
      <c r="AB8" s="34">
        <f t="shared" si="1"/>
        <v>1.765014424843635E-9</v>
      </c>
      <c r="AC8" s="38">
        <f>(('Branco (2)'!$O$10-S8)/('Branco (2)'!$O$10))*100</f>
        <v>55.494547106937297</v>
      </c>
      <c r="AD8" s="39">
        <f>(('Branco (3)'!$T$10-X8)/('Branco (3)'!$T$10))*100</f>
        <v>93.072123123056912</v>
      </c>
      <c r="AE8" s="40">
        <f>(T8/SUM(T8,U8,V8,Y8,W8,Z8,AB8))*100</f>
        <v>47.792590109681285</v>
      </c>
      <c r="AF8" s="23">
        <f>(U8/SUM(T8,U8,V8,Y8,W8,Z8,AB8))*100</f>
        <v>0.42419458677231908</v>
      </c>
      <c r="AG8" s="23">
        <f>(V8/SUM(T8,U8,V8,W8,Z8,AB8,Y8))*100</f>
        <v>7.4941043663109701</v>
      </c>
      <c r="AH8" s="23">
        <f>(W8/SUM(T8,U8,V8,W8,Z8,AB8,Y8))*100</f>
        <v>4.2419458677231914</v>
      </c>
      <c r="AI8" s="23">
        <f>(Y8/SUM(Z8,T8,U8,V8,W8,Y8,AB8))*100</f>
        <v>31.71047764035762</v>
      </c>
      <c r="AJ8" s="23">
        <f>(Z8/SUM(T8,U8,V8,W8,Z8,AB8,Y8))*100</f>
        <v>6.7488980204759894</v>
      </c>
      <c r="AK8" s="117">
        <f>(AB8/SUM(T8,U8,V8,W8,Z8,AB8,Y8))*100</f>
        <v>1.5877894086786415</v>
      </c>
      <c r="AL8" s="39">
        <f>(T8/(T8+U8*2/3+V8*2/3+W8*1/3+Z8*1/3))*100</f>
        <v>84.238178455478703</v>
      </c>
      <c r="AM8" s="39">
        <f>(V8/(T8*3/2+U8+V8+W8*1/2+Z8*1/2))*100</f>
        <v>8.8059634282847554</v>
      </c>
      <c r="AN8" s="39">
        <f>(W8/(T8*3/2+U8+V8+W8*1/2+Z8*1/2))*100</f>
        <v>4.9845076009158991</v>
      </c>
      <c r="AO8" s="39">
        <f>(Z8/(T8*3+U8*2+V8*2+W8+Z8))*100</f>
        <v>3.9651535556870074</v>
      </c>
      <c r="AP8" s="39">
        <f>AL8*AQ8/100</f>
        <v>15.056632018704516</v>
      </c>
      <c r="AQ8" s="39">
        <f>(((S8*3)+(T8*3)+(2*U8)+(2*V8)+(W8)+(X8)+(Z8))/((('Branco (2)'!$T$10))+(('Branco (2)'!$O$10)*3)))*100</f>
        <v>17.873881290847475</v>
      </c>
      <c r="AR8" s="117">
        <f>(AL8*AC8)/100</f>
        <v>46.74759562500153</v>
      </c>
      <c r="AS8" s="232">
        <f>(AP8/100)*(($AC8/100)*($C$23/60)*1000)/($C$5)</f>
        <v>0.17918248513237156</v>
      </c>
      <c r="AT8" s="23">
        <f t="shared" ref="AT8:AT16" si="9">(AF8/100)*(($AC8/100)*($C$26))/($C$5/1000)</f>
        <v>0.60577882339004019</v>
      </c>
      <c r="AU8" s="23">
        <f t="shared" ref="AU8:AU16" si="10">(AG8/100)*(($AC8/100)*($C$26))/($C$5/1000)</f>
        <v>10.702092546557376</v>
      </c>
      <c r="AV8" s="23">
        <f t="shared" ref="AV8:AV16" si="11">(AH8/100)*(($AC8/100)*($C$26))/($C$5/1000)</f>
        <v>6.0577882339004034</v>
      </c>
      <c r="AW8" s="23">
        <f t="shared" ref="AW8:AW16" si="12">(AJ8/100)*(($AC8/100)*($C$26))/($C$5/1000)</f>
        <v>9.6378870205094795</v>
      </c>
      <c r="AX8" s="117">
        <f t="shared" ref="AX8:AX16" si="13">(AK8/100)*(($AC8/100)*($C$26))/($C$5/1000)</f>
        <v>2.2674716504498327</v>
      </c>
      <c r="AY8" s="40">
        <f>AS8*42.8</f>
        <v>7.6690103636655023</v>
      </c>
      <c r="AZ8" s="23">
        <f>AT8*30.07</f>
        <v>18.215769219338508</v>
      </c>
      <c r="BA8" s="1">
        <f>AU8*28.05</f>
        <v>300.19369593093438</v>
      </c>
      <c r="BB8" s="1">
        <f>AV8*16.04</f>
        <v>97.166923271762471</v>
      </c>
      <c r="BC8" s="1">
        <f>AW8*28.01</f>
        <v>269.95721544447053</v>
      </c>
      <c r="BD8" s="156">
        <f>AX8*2</f>
        <v>4.5349433008996654</v>
      </c>
      <c r="BE8" s="134">
        <f t="shared" ref="BE8:BE28" si="14">T8*3+U8*2+V8*2+W8+Z8</f>
        <v>1.892030850812853E-7</v>
      </c>
      <c r="BF8" s="1">
        <f t="shared" ref="BF8:BF16" si="15">(BE8/((3*S8)+BE8))*100</f>
        <v>11.162279322868873</v>
      </c>
      <c r="BG8" s="1">
        <f>100-AL8</f>
        <v>15.761821544521297</v>
      </c>
    </row>
    <row r="9" spans="2:59" x14ac:dyDescent="0.25">
      <c r="B9" s="4" t="s">
        <v>18</v>
      </c>
      <c r="C9" s="3" t="s">
        <v>15</v>
      </c>
      <c r="D9" s="29">
        <v>1.4947576621458694E-10</v>
      </c>
      <c r="G9" s="17">
        <v>2</v>
      </c>
      <c r="H9" s="17">
        <v>15</v>
      </c>
      <c r="I9" s="206">
        <v>5657</v>
      </c>
      <c r="J9" s="207">
        <v>959</v>
      </c>
      <c r="K9" s="207">
        <v>230</v>
      </c>
      <c r="L9" s="207">
        <v>148</v>
      </c>
      <c r="M9" s="207">
        <v>440</v>
      </c>
      <c r="N9" s="207">
        <v>2158</v>
      </c>
      <c r="O9" s="207">
        <v>780</v>
      </c>
      <c r="P9" s="207">
        <v>1032</v>
      </c>
      <c r="Q9" s="207"/>
      <c r="R9" s="208">
        <v>260</v>
      </c>
      <c r="S9" s="32">
        <f t="shared" si="2"/>
        <v>8.4558440947591836E-7</v>
      </c>
      <c r="T9" s="33">
        <f t="shared" si="3"/>
        <v>1.5073629381008729E-7</v>
      </c>
      <c r="U9" s="33">
        <f t="shared" si="3"/>
        <v>3.6151561602002165E-8</v>
      </c>
      <c r="V9" s="33">
        <f t="shared" si="3"/>
        <v>2.3262743987375304E-8</v>
      </c>
      <c r="W9" s="33">
        <f t="shared" si="3"/>
        <v>6.915950915165631E-8</v>
      </c>
      <c r="X9" s="33">
        <f t="shared" si="7"/>
        <v>2.7455656567032432E-7</v>
      </c>
      <c r="Y9" s="33">
        <f t="shared" ref="Y9:Y28" si="16">O9*$D$17</f>
        <v>6.8225652613860712E-8</v>
      </c>
      <c r="Z9" s="33">
        <f t="shared" si="8"/>
        <v>1.122067105354832E-7</v>
      </c>
      <c r="AA9" s="33">
        <f t="shared" si="0"/>
        <v>0</v>
      </c>
      <c r="AB9" s="34">
        <f t="shared" si="1"/>
        <v>2.549465280329695E-8</v>
      </c>
      <c r="AC9" s="38">
        <f>(('Branco (2)'!$O$10-S9)/('Branco (2)'!$O$10))*100</f>
        <v>25.024613753408058</v>
      </c>
      <c r="AD9" s="39">
        <f>(('Branco (3)'!$T$10-X9)/('Branco (3)'!$T$10))*100</f>
        <v>95.241770114435639</v>
      </c>
      <c r="AE9" s="40">
        <f t="shared" ref="AE9:AE28" si="17">(T9/SUM(T9,U9,V9,Y9,W9,Z9,AB9))*100</f>
        <v>31.064460280989621</v>
      </c>
      <c r="AF9" s="23">
        <f t="shared" ref="AF9:AF28" si="18">(U9/SUM(T9,U9,V9,Y9,W9,Z9,AB9))*100</f>
        <v>7.4502876586315043</v>
      </c>
      <c r="AG9" s="23">
        <f t="shared" ref="AG9:AG28" si="19">(V9/SUM(T9,U9,V9,W9,Z9,AB9,Y9))*100</f>
        <v>4.7940981455541847</v>
      </c>
      <c r="AH9" s="23">
        <f t="shared" ref="AH9:AH28" si="20">(W9/SUM(T9,U9,V9,W9,Z9,AB9,Y9))*100</f>
        <v>14.252724216512441</v>
      </c>
      <c r="AI9" s="23">
        <f t="shared" ref="AI9:AI28" si="21">(Y9/SUM(Z9,T9,U9,V9,W9,Y9,AB9))*100</f>
        <v>14.060270570524287</v>
      </c>
      <c r="AJ9" s="23">
        <f t="shared" ref="AJ9:AJ28" si="22">(Z9/SUM(T9,U9,V9,W9,Z9,AB9,Y9))*100</f>
        <v>23.124098480765209</v>
      </c>
      <c r="AK9" s="117">
        <f t="shared" ref="AK9:AK28" si="23">(AB9/SUM(T9,U9,V9,W9,Z9,AB9,Y9))*100</f>
        <v>5.2540606470227509</v>
      </c>
      <c r="AL9" s="39">
        <f t="shared" ref="AL9:AL28" si="24">(T9/(T9+U9*2/3+V9*2/3+W9*1/3+Z9*1/3))*100</f>
        <v>60.101893975274045</v>
      </c>
      <c r="AM9" s="39">
        <f t="shared" ref="AM9:AM28" si="25">(V9/(T9*3/2+U9+V9+W9*1/2+Z9*1/2))*100</f>
        <v>6.1835803325273258</v>
      </c>
      <c r="AN9" s="39">
        <f t="shared" ref="AN9:AN28" si="26">(W9/(T9*3/2+U9+V9+W9*1/2+Z9*1/2))*100</f>
        <v>18.383617204810971</v>
      </c>
      <c r="AO9" s="39">
        <f t="shared" ref="AO9:AO28" si="27">(Z9/(T9*3+U9*2+V9*2+W9+Z9))*100</f>
        <v>14.913099005460134</v>
      </c>
      <c r="AP9" s="39">
        <f t="shared" ref="AP9:AP28" si="28">AL9*AQ9/100</f>
        <v>18.275674813666679</v>
      </c>
      <c r="AQ9" s="39">
        <f>(((S9*3)+(T9*3)+(2*U9)+(2*V9)+(W9)+(X9)+(Z9))/((('Branco (2)'!$T$10))+(('Branco (2)'!$O$10)*3)))*100</f>
        <v>30.407818464398645</v>
      </c>
      <c r="AR9" s="117">
        <f t="shared" ref="AR9:AR28" si="29">(AL9*AC9)/100</f>
        <v>15.040266825795159</v>
      </c>
      <c r="AS9" s="232">
        <f t="shared" ref="AS9:AS28" si="30">(AP9/100)*(($AC9/100)*($C$23/60)*1000)/($C$5)</f>
        <v>9.8074976475953202E-2</v>
      </c>
      <c r="AT9" s="23">
        <f t="shared" si="9"/>
        <v>4.7977661737313699</v>
      </c>
      <c r="AU9" s="23">
        <f t="shared" si="10"/>
        <v>3.0872582335314895</v>
      </c>
      <c r="AV9" s="23">
        <f t="shared" si="11"/>
        <v>9.1783352888774008</v>
      </c>
      <c r="AW9" s="23">
        <f t="shared" si="12"/>
        <v>14.89123944905865</v>
      </c>
      <c r="AX9" s="117">
        <f t="shared" si="13"/>
        <v>3.3834605591120432</v>
      </c>
      <c r="AY9" s="40">
        <f t="shared" ref="AY9:AY28" si="31">AS9*42.8</f>
        <v>4.1976089931707969</v>
      </c>
      <c r="AZ9" s="23">
        <f t="shared" ref="AZ9:AZ28" si="32">AT9*30.07</f>
        <v>144.2688288441023</v>
      </c>
      <c r="BA9" s="1">
        <f t="shared" ref="BA9:BA28" si="33">AU9*28.05</f>
        <v>86.597593450558279</v>
      </c>
      <c r="BB9" s="1">
        <f t="shared" ref="BB9:BB28" si="34">AV9*16.04</f>
        <v>147.22049803359351</v>
      </c>
      <c r="BC9" s="1">
        <f t="shared" ref="BC9:BC28" si="35">AW9*28.01</f>
        <v>417.10361696813283</v>
      </c>
      <c r="BD9" s="156">
        <f t="shared" ref="BD9:BD28" si="36">AX9*2</f>
        <v>6.7669211182240865</v>
      </c>
      <c r="BE9" s="134">
        <f t="shared" si="14"/>
        <v>7.5240371229615629E-7</v>
      </c>
      <c r="BF9" s="1">
        <f t="shared" si="15"/>
        <v>22.875275514538369</v>
      </c>
      <c r="BG9" s="1">
        <f t="shared" ref="BG9:BG28" si="37">100-AL9</f>
        <v>39.898106024725955</v>
      </c>
    </row>
    <row r="10" spans="2:59" x14ac:dyDescent="0.25">
      <c r="B10" s="4" t="s">
        <v>19</v>
      </c>
      <c r="C10" s="3" t="s">
        <v>15</v>
      </c>
      <c r="D10" s="29">
        <f>(D9)*(D12/D11)</f>
        <v>1.5718070261740071E-10</v>
      </c>
      <c r="G10" s="17">
        <v>3</v>
      </c>
      <c r="H10" s="17">
        <v>30</v>
      </c>
      <c r="I10" s="206">
        <v>7350</v>
      </c>
      <c r="J10" s="207">
        <v>149</v>
      </c>
      <c r="K10" s="207">
        <v>5</v>
      </c>
      <c r="L10" s="207">
        <v>6</v>
      </c>
      <c r="M10" s="207">
        <v>3</v>
      </c>
      <c r="N10" s="207">
        <v>61385</v>
      </c>
      <c r="O10" s="207">
        <v>761</v>
      </c>
      <c r="P10" s="207">
        <v>7</v>
      </c>
      <c r="Q10" s="207"/>
      <c r="R10" s="208">
        <v>101</v>
      </c>
      <c r="S10" s="32">
        <f t="shared" si="2"/>
        <v>1.0986468816772141E-6</v>
      </c>
      <c r="T10" s="33">
        <f t="shared" si="3"/>
        <v>2.3419924689992704E-8</v>
      </c>
      <c r="U10" s="33">
        <f t="shared" si="3"/>
        <v>7.8590351308700358E-10</v>
      </c>
      <c r="V10" s="33">
        <f t="shared" si="3"/>
        <v>9.4308421570440413E-10</v>
      </c>
      <c r="W10" s="33">
        <f t="shared" si="3"/>
        <v>4.7154210785220207E-10</v>
      </c>
      <c r="X10" s="33">
        <f t="shared" si="7"/>
        <v>7.8098492973460881E-6</v>
      </c>
      <c r="Y10" s="33">
        <f t="shared" si="16"/>
        <v>6.6563745691215388E-8</v>
      </c>
      <c r="Z10" s="33">
        <f t="shared" si="8"/>
        <v>7.61092028825952E-10</v>
      </c>
      <c r="AA10" s="33">
        <f t="shared" si="0"/>
        <v>0</v>
      </c>
      <c r="AB10" s="34">
        <f t="shared" si="1"/>
        <v>9.9036920505115078E-9</v>
      </c>
      <c r="AC10" s="38">
        <f>(('Branco (2)'!$O$10-S10)/('Branco (2)'!$O$10))*100</f>
        <v>2.5863374734928777</v>
      </c>
      <c r="AD10" s="39">
        <f>(('Branco (3)'!$T$10-X10)/('Branco (3)'!$T$10))*100</f>
        <v>-35.349370493682883</v>
      </c>
      <c r="AE10" s="40">
        <f t="shared" si="17"/>
        <v>22.771177420983786</v>
      </c>
      <c r="AF10" s="23">
        <f t="shared" si="18"/>
        <v>0.76413347050281177</v>
      </c>
      <c r="AG10" s="23">
        <f t="shared" si="19"/>
        <v>0.91696016460337415</v>
      </c>
      <c r="AH10" s="23">
        <f t="shared" si="20"/>
        <v>0.45848008230168708</v>
      </c>
      <c r="AI10" s="23">
        <f t="shared" si="21"/>
        <v>64.719886293553358</v>
      </c>
      <c r="AJ10" s="23">
        <f t="shared" si="22"/>
        <v>0.740009280623253</v>
      </c>
      <c r="AK10" s="117">
        <f t="shared" si="23"/>
        <v>9.6293532874317087</v>
      </c>
      <c r="AL10" s="39">
        <f t="shared" si="24"/>
        <v>93.741713697859311</v>
      </c>
      <c r="AM10" s="39">
        <f t="shared" si="25"/>
        <v>2.5165560724257534</v>
      </c>
      <c r="AN10" s="39">
        <f t="shared" si="26"/>
        <v>1.2582780362128767</v>
      </c>
      <c r="AO10" s="39">
        <f t="shared" si="27"/>
        <v>1.0154611512537064</v>
      </c>
      <c r="AP10" s="39">
        <f t="shared" si="28"/>
        <v>89.43055593483939</v>
      </c>
      <c r="AQ10" s="39">
        <f>(((S10*3)+(T10*3)+(2*U10)+(2*V10)+(W10)+(X10)+(Z10))/((('Branco (2)'!$T$10))+(('Branco (2)'!$O$10)*3)))*100</f>
        <v>95.401025228837526</v>
      </c>
      <c r="AR10" s="117">
        <f t="shared" si="29"/>
        <v>2.4244770696621414</v>
      </c>
      <c r="AS10" s="232">
        <f t="shared" si="30"/>
        <v>4.9600782802334022E-2</v>
      </c>
      <c r="AT10" s="23">
        <f t="shared" si="9"/>
        <v>5.0857272983993666E-2</v>
      </c>
      <c r="AU10" s="23">
        <f t="shared" si="10"/>
        <v>6.1028727580792405E-2</v>
      </c>
      <c r="AV10" s="23">
        <f t="shared" si="11"/>
        <v>3.0514363790396203E-2</v>
      </c>
      <c r="AW10" s="23">
        <f t="shared" si="12"/>
        <v>4.925167585000724E-2</v>
      </c>
      <c r="AX10" s="117">
        <f t="shared" si="13"/>
        <v>0.64088626882943112</v>
      </c>
      <c r="AY10" s="40">
        <f t="shared" si="31"/>
        <v>2.1229135039398961</v>
      </c>
      <c r="AZ10" s="23">
        <f t="shared" si="32"/>
        <v>1.5292781986286896</v>
      </c>
      <c r="BA10" s="1">
        <f t="shared" si="33"/>
        <v>1.711855808641227</v>
      </c>
      <c r="BB10" s="1">
        <f t="shared" si="34"/>
        <v>0.48945039519795508</v>
      </c>
      <c r="BC10" s="1">
        <f t="shared" si="35"/>
        <v>1.3795394405587029</v>
      </c>
      <c r="BD10" s="156">
        <f t="shared" si="36"/>
        <v>1.2817725376588622</v>
      </c>
      <c r="BE10" s="134">
        <f t="shared" si="14"/>
        <v>7.4950383664239074E-8</v>
      </c>
      <c r="BF10" s="1">
        <f t="shared" si="15"/>
        <v>2.2234591099563255</v>
      </c>
      <c r="BG10" s="1">
        <f t="shared" si="37"/>
        <v>6.2582863021406894</v>
      </c>
    </row>
    <row r="11" spans="2:59" x14ac:dyDescent="0.25">
      <c r="B11" s="4" t="s">
        <v>6</v>
      </c>
      <c r="C11" s="3" t="s">
        <v>15</v>
      </c>
      <c r="D11" s="29">
        <f>(D9)*(0.97/0.98)</f>
        <v>1.4795050329402993E-10</v>
      </c>
      <c r="G11" s="17">
        <v>4</v>
      </c>
      <c r="H11" s="17">
        <v>45</v>
      </c>
      <c r="I11" s="41">
        <v>7144</v>
      </c>
      <c r="J11" s="42">
        <v>126</v>
      </c>
      <c r="K11" s="42">
        <v>6</v>
      </c>
      <c r="L11" s="42">
        <v>3</v>
      </c>
      <c r="M11" s="42">
        <v>1</v>
      </c>
      <c r="N11" s="42">
        <v>63391</v>
      </c>
      <c r="O11" s="42">
        <v>452</v>
      </c>
      <c r="P11" s="42">
        <v>0</v>
      </c>
      <c r="Q11" s="42"/>
      <c r="R11" s="43">
        <v>26</v>
      </c>
      <c r="S11" s="32">
        <f t="shared" si="2"/>
        <v>1.0678548738370092E-6</v>
      </c>
      <c r="T11" s="33">
        <f t="shared" si="3"/>
        <v>1.980476852979249E-8</v>
      </c>
      <c r="U11" s="33">
        <f t="shared" si="3"/>
        <v>9.4308421570440413E-10</v>
      </c>
      <c r="V11" s="33">
        <f t="shared" si="3"/>
        <v>4.7154210785220207E-10</v>
      </c>
      <c r="W11" s="33">
        <f t="shared" si="3"/>
        <v>1.5718070261740071E-10</v>
      </c>
      <c r="X11" s="33">
        <f t="shared" si="7"/>
        <v>8.0650673097347206E-6</v>
      </c>
      <c r="Y11" s="33">
        <f t="shared" si="16"/>
        <v>3.9535891001878255E-8</v>
      </c>
      <c r="Z11" s="33">
        <f t="shared" si="8"/>
        <v>0</v>
      </c>
      <c r="AA11" s="33">
        <f t="shared" si="0"/>
        <v>0</v>
      </c>
      <c r="AB11" s="34">
        <f t="shared" si="1"/>
        <v>2.5494652803296951E-9</v>
      </c>
      <c r="AC11" s="38">
        <f>(('Branco (2)'!$O$10-S11)/('Branco (2)'!$O$10))*100</f>
        <v>5.3165707361405596</v>
      </c>
      <c r="AD11" s="39">
        <f>(('Branco (3)'!$T$10-X11)/('Branco (3)'!$T$10))*100</f>
        <v>-39.772451657001731</v>
      </c>
      <c r="AE11" s="40">
        <f t="shared" si="17"/>
        <v>31.20732060330894</v>
      </c>
      <c r="AF11" s="23">
        <f t="shared" si="18"/>
        <v>1.4860628858718541</v>
      </c>
      <c r="AG11" s="23">
        <f t="shared" si="19"/>
        <v>0.74303144293592704</v>
      </c>
      <c r="AH11" s="23">
        <f t="shared" si="20"/>
        <v>0.24767714764530904</v>
      </c>
      <c r="AI11" s="23">
        <f t="shared" si="21"/>
        <v>62.298593592601783</v>
      </c>
      <c r="AJ11" s="23">
        <f t="shared" si="22"/>
        <v>0</v>
      </c>
      <c r="AK11" s="117">
        <f t="shared" si="23"/>
        <v>4.0173143276361909</v>
      </c>
      <c r="AL11" s="39">
        <f t="shared" si="24"/>
        <v>95.214105793450898</v>
      </c>
      <c r="AM11" s="39">
        <f t="shared" si="25"/>
        <v>1.5113350125944582</v>
      </c>
      <c r="AN11" s="39">
        <f t="shared" si="26"/>
        <v>0.50377833753148615</v>
      </c>
      <c r="AO11" s="39">
        <f t="shared" si="27"/>
        <v>0</v>
      </c>
      <c r="AP11" s="39">
        <f t="shared" si="28"/>
        <v>92.056247057520238</v>
      </c>
      <c r="AQ11" s="39">
        <f>(((S11*3)+(T11*3)+(2*U11)+(2*V11)+(W11)+(X11)+(Z11))/((('Branco (2)'!$T$10))+(('Branco (2)'!$O$10)*3)))*100</f>
        <v>96.6834129149088</v>
      </c>
      <c r="AR11" s="117">
        <f t="shared" si="29"/>
        <v>5.0621252852925238</v>
      </c>
      <c r="AS11" s="232">
        <f t="shared" si="30"/>
        <v>0.10495479141148757</v>
      </c>
      <c r="AT11" s="23">
        <f t="shared" si="9"/>
        <v>0.2033140718155648</v>
      </c>
      <c r="AU11" s="23">
        <f t="shared" si="10"/>
        <v>0.1016570359077824</v>
      </c>
      <c r="AV11" s="23">
        <f t="shared" si="11"/>
        <v>3.3885678635927473E-2</v>
      </c>
      <c r="AW11" s="23">
        <f t="shared" si="12"/>
        <v>0</v>
      </c>
      <c r="AX11" s="117">
        <f t="shared" si="13"/>
        <v>0.54962447516851187</v>
      </c>
      <c r="AY11" s="40">
        <f t="shared" si="31"/>
        <v>4.492065072411668</v>
      </c>
      <c r="AZ11" s="23">
        <f t="shared" si="32"/>
        <v>6.1136541394940336</v>
      </c>
      <c r="BA11" s="1">
        <f t="shared" si="33"/>
        <v>2.8514798572132962</v>
      </c>
      <c r="BB11" s="1">
        <f t="shared" si="34"/>
        <v>0.54352628532027658</v>
      </c>
      <c r="BC11" s="1">
        <f t="shared" si="35"/>
        <v>0</v>
      </c>
      <c r="BD11" s="156">
        <f t="shared" si="36"/>
        <v>1.0992489503370237</v>
      </c>
      <c r="BE11" s="134">
        <f t="shared" si="14"/>
        <v>6.2400738939108082E-8</v>
      </c>
      <c r="BF11" s="1">
        <f t="shared" si="15"/>
        <v>1.9106368883994418</v>
      </c>
      <c r="BG11" s="1">
        <f t="shared" si="37"/>
        <v>4.7858942065491021</v>
      </c>
    </row>
    <row r="12" spans="2:59" x14ac:dyDescent="0.25">
      <c r="B12" s="5" t="s">
        <v>7</v>
      </c>
      <c r="C12" s="3" t="s">
        <v>15</v>
      </c>
      <c r="D12" s="29">
        <f>(D9)*(1.02/0.98)</f>
        <v>1.5557681789681499E-10</v>
      </c>
      <c r="G12" s="17">
        <v>5</v>
      </c>
      <c r="H12" s="17">
        <v>60</v>
      </c>
      <c r="I12" s="41">
        <v>7375</v>
      </c>
      <c r="J12" s="42">
        <v>125</v>
      </c>
      <c r="K12" s="42">
        <v>5</v>
      </c>
      <c r="L12" s="42">
        <v>3</v>
      </c>
      <c r="M12" s="42">
        <v>1</v>
      </c>
      <c r="N12" s="42">
        <v>63800</v>
      </c>
      <c r="O12" s="42">
        <v>242</v>
      </c>
      <c r="P12" s="42">
        <v>0</v>
      </c>
      <c r="Q12" s="42"/>
      <c r="R12" s="43">
        <v>15</v>
      </c>
      <c r="S12" s="32">
        <f t="shared" si="2"/>
        <v>1.1023837758325787E-6</v>
      </c>
      <c r="T12" s="33">
        <f t="shared" si="3"/>
        <v>1.9647587827175089E-8</v>
      </c>
      <c r="U12" s="33">
        <f t="shared" si="3"/>
        <v>7.8590351308700358E-10</v>
      </c>
      <c r="V12" s="33">
        <f t="shared" si="3"/>
        <v>4.7154210785220207E-10</v>
      </c>
      <c r="W12" s="33">
        <f t="shared" si="3"/>
        <v>1.5718070261740071E-10</v>
      </c>
      <c r="X12" s="33">
        <f t="shared" si="7"/>
        <v>8.1171032853413769E-6</v>
      </c>
      <c r="Y12" s="33">
        <f t="shared" si="16"/>
        <v>2.1167446067377295E-8</v>
      </c>
      <c r="Z12" s="33">
        <f t="shared" si="8"/>
        <v>0</v>
      </c>
      <c r="AA12" s="33">
        <f t="shared" si="0"/>
        <v>0</v>
      </c>
      <c r="AB12" s="34">
        <f t="shared" si="1"/>
        <v>1.4708453540363625E-9</v>
      </c>
      <c r="AC12" s="38">
        <f>(('Branco (2)'!$O$10-S12)/('Branco (2)'!$O$10))*100</f>
        <v>2.2549984853074907</v>
      </c>
      <c r="AD12" s="39">
        <f>(('Branco (3)'!$T$10-X12)/('Branco (3)'!$T$10))*100</f>
        <v>-40.674266310938634</v>
      </c>
      <c r="AE12" s="40">
        <f t="shared" si="17"/>
        <v>44.95963506586623</v>
      </c>
      <c r="AF12" s="23">
        <f t="shared" si="18"/>
        <v>1.7983854026346495</v>
      </c>
      <c r="AG12" s="23">
        <f t="shared" si="19"/>
        <v>1.0790312415807894</v>
      </c>
      <c r="AH12" s="23">
        <f t="shared" si="20"/>
        <v>0.35967708052692987</v>
      </c>
      <c r="AI12" s="23">
        <f t="shared" si="21"/>
        <v>48.437531305975092</v>
      </c>
      <c r="AJ12" s="23">
        <f t="shared" si="22"/>
        <v>0</v>
      </c>
      <c r="AK12" s="117">
        <f t="shared" si="23"/>
        <v>3.3657399034163067</v>
      </c>
      <c r="AL12" s="39">
        <f t="shared" si="24"/>
        <v>95.663265306122454</v>
      </c>
      <c r="AM12" s="39">
        <f t="shared" si="25"/>
        <v>1.5306122448979589</v>
      </c>
      <c r="AN12" s="39">
        <f t="shared" si="26"/>
        <v>0.51020408163265307</v>
      </c>
      <c r="AO12" s="39">
        <f t="shared" si="27"/>
        <v>0</v>
      </c>
      <c r="AP12" s="39">
        <f t="shared" si="28"/>
        <v>93.754378063463605</v>
      </c>
      <c r="AQ12" s="39">
        <f>(((S12*3)+(T12*3)+(2*U12)+(2*V12)+(W12)+(X12)+(Z12))/((('Branco (2)'!$T$10))+(('Branco (2)'!$O$10)*3)))*100</f>
        <v>98.004576535673948</v>
      </c>
      <c r="AR12" s="117">
        <f t="shared" si="29"/>
        <v>2.1572051836487476</v>
      </c>
      <c r="AS12" s="232">
        <f t="shared" si="30"/>
        <v>4.5337254764120226E-2</v>
      </c>
      <c r="AT12" s="23">
        <f t="shared" si="9"/>
        <v>0.10435846369729723</v>
      </c>
      <c r="AU12" s="23">
        <f t="shared" si="10"/>
        <v>6.261507821837832E-2</v>
      </c>
      <c r="AV12" s="23">
        <f t="shared" si="11"/>
        <v>2.0871692739459446E-2</v>
      </c>
      <c r="AW12" s="23">
        <f t="shared" si="12"/>
        <v>0</v>
      </c>
      <c r="AX12" s="117">
        <f t="shared" si="13"/>
        <v>0.19531044069343578</v>
      </c>
      <c r="AY12" s="40">
        <f t="shared" si="31"/>
        <v>1.9404345039043456</v>
      </c>
      <c r="AZ12" s="23">
        <f t="shared" si="32"/>
        <v>3.138059003377728</v>
      </c>
      <c r="BA12" s="1">
        <f t="shared" si="33"/>
        <v>1.7563529440255119</v>
      </c>
      <c r="BB12" s="1">
        <f t="shared" si="34"/>
        <v>0.33478195154092949</v>
      </c>
      <c r="BC12" s="1">
        <f t="shared" si="35"/>
        <v>0</v>
      </c>
      <c r="BD12" s="156">
        <f t="shared" si="36"/>
        <v>0.39062088138687157</v>
      </c>
      <c r="BE12" s="134">
        <f t="shared" si="14"/>
        <v>6.161483542602108E-8</v>
      </c>
      <c r="BF12" s="1">
        <f t="shared" si="15"/>
        <v>1.8290030369025518</v>
      </c>
      <c r="BG12" s="1">
        <f t="shared" si="37"/>
        <v>4.3367346938775455</v>
      </c>
    </row>
    <row r="13" spans="2:59" x14ac:dyDescent="0.25">
      <c r="B13" s="5" t="s">
        <v>10</v>
      </c>
      <c r="C13" s="3" t="s">
        <v>15</v>
      </c>
      <c r="D13" s="29">
        <f>D11</f>
        <v>1.4795050329402993E-10</v>
      </c>
      <c r="G13" s="17">
        <v>6</v>
      </c>
      <c r="H13" s="17">
        <v>75</v>
      </c>
      <c r="I13" s="41">
        <v>7330</v>
      </c>
      <c r="J13" s="42">
        <v>119</v>
      </c>
      <c r="K13" s="42">
        <v>3</v>
      </c>
      <c r="L13" s="42">
        <v>3</v>
      </c>
      <c r="M13" s="42">
        <v>1</v>
      </c>
      <c r="N13" s="42">
        <v>65513</v>
      </c>
      <c r="O13" s="42">
        <v>168</v>
      </c>
      <c r="P13" s="42">
        <v>0</v>
      </c>
      <c r="Q13" s="42"/>
      <c r="R13" s="42">
        <v>11</v>
      </c>
      <c r="S13" s="32">
        <f t="shared" si="2"/>
        <v>1.0956573663529223E-6</v>
      </c>
      <c r="T13" s="33">
        <f t="shared" si="3"/>
        <v>1.8704503611470684E-8</v>
      </c>
      <c r="U13" s="33">
        <f t="shared" si="3"/>
        <v>4.7154210785220207E-10</v>
      </c>
      <c r="V13" s="33">
        <f t="shared" si="3"/>
        <v>4.7154210785220207E-10</v>
      </c>
      <c r="W13" s="33">
        <f t="shared" si="3"/>
        <v>1.5718070261740071E-10</v>
      </c>
      <c r="X13" s="33">
        <f t="shared" si="7"/>
        <v>8.3350436917330664E-6</v>
      </c>
      <c r="Y13" s="33">
        <f t="shared" si="16"/>
        <v>1.4694755947600769E-8</v>
      </c>
      <c r="Z13" s="33">
        <f t="shared" si="8"/>
        <v>0</v>
      </c>
      <c r="AA13" s="33">
        <f t="shared" si="0"/>
        <v>0</v>
      </c>
      <c r="AB13" s="34">
        <f t="shared" si="1"/>
        <v>1.0786199262933326E-9</v>
      </c>
      <c r="AC13" s="38">
        <f>(('Branco (2)'!$O$10-S13)/('Branco (2)'!$O$10))*100</f>
        <v>2.8514086640412062</v>
      </c>
      <c r="AD13" s="39">
        <f>(('Branco (3)'!$T$10-X13)/('Branco (3)'!$T$10))*100</f>
        <v>-44.451304213613213</v>
      </c>
      <c r="AE13" s="40">
        <f t="shared" si="17"/>
        <v>52.573016173188989</v>
      </c>
      <c r="AF13" s="23">
        <f t="shared" si="18"/>
        <v>1.3253701556266131</v>
      </c>
      <c r="AG13" s="23">
        <f t="shared" si="19"/>
        <v>1.3253701556266131</v>
      </c>
      <c r="AH13" s="23">
        <f t="shared" si="20"/>
        <v>0.44179005187553777</v>
      </c>
      <c r="AI13" s="23">
        <f t="shared" si="21"/>
        <v>41.302760989631899</v>
      </c>
      <c r="AJ13" s="23">
        <f t="shared" si="22"/>
        <v>0</v>
      </c>
      <c r="AK13" s="117">
        <f t="shared" si="23"/>
        <v>3.0316924740503515</v>
      </c>
      <c r="AL13" s="39">
        <f t="shared" si="24"/>
        <v>96.486486486486498</v>
      </c>
      <c r="AM13" s="39">
        <f t="shared" si="25"/>
        <v>1.6216216216216213</v>
      </c>
      <c r="AN13" s="39">
        <f t="shared" si="26"/>
        <v>0.54054054054054057</v>
      </c>
      <c r="AO13" s="39">
        <f t="shared" si="27"/>
        <v>0</v>
      </c>
      <c r="AP13" s="39">
        <f t="shared" si="28"/>
        <v>96.160837085733363</v>
      </c>
      <c r="AQ13" s="39">
        <f>(((S13*3)+(T13*3)+(2*U13)+(2*V13)+(W13)+(X13)+(Z13))/((('Branco (2)'!$T$10))+(('Branco (2)'!$O$10)*3)))*100</f>
        <v>99.662492217706841</v>
      </c>
      <c r="AR13" s="117">
        <f t="shared" si="29"/>
        <v>2.7512240353046233</v>
      </c>
      <c r="AS13" s="232">
        <f t="shared" si="30"/>
        <v>5.879969967131559E-2</v>
      </c>
      <c r="AT13" s="23">
        <f t="shared" si="9"/>
        <v>9.7251275424762404E-2</v>
      </c>
      <c r="AU13" s="23">
        <f t="shared" si="10"/>
        <v>9.7251275424762404E-2</v>
      </c>
      <c r="AV13" s="23">
        <f t="shared" si="11"/>
        <v>3.2417091808254139E-2</v>
      </c>
      <c r="AW13" s="23">
        <f t="shared" si="12"/>
        <v>0</v>
      </c>
      <c r="AX13" s="117">
        <f t="shared" si="13"/>
        <v>0.22245555971317046</v>
      </c>
      <c r="AY13" s="40">
        <f t="shared" si="31"/>
        <v>2.5166271459323073</v>
      </c>
      <c r="AZ13" s="23">
        <f t="shared" si="32"/>
        <v>2.9243458520226056</v>
      </c>
      <c r="BA13" s="1">
        <f t="shared" si="33"/>
        <v>2.7278982756645855</v>
      </c>
      <c r="BB13" s="1">
        <f t="shared" si="34"/>
        <v>0.51997015260439639</v>
      </c>
      <c r="BC13" s="1">
        <f t="shared" si="35"/>
        <v>0</v>
      </c>
      <c r="BD13" s="156">
        <f t="shared" si="36"/>
        <v>0.44491111942634093</v>
      </c>
      <c r="BE13" s="134">
        <f t="shared" si="14"/>
        <v>5.815685996843826E-8</v>
      </c>
      <c r="BF13" s="1">
        <f t="shared" si="15"/>
        <v>1.7385536007960309</v>
      </c>
      <c r="BG13" s="1">
        <f t="shared" si="37"/>
        <v>3.5135135135135016</v>
      </c>
    </row>
    <row r="14" spans="2:59" x14ac:dyDescent="0.25">
      <c r="B14" s="5" t="s">
        <v>8</v>
      </c>
      <c r="C14" s="3" t="s">
        <v>16</v>
      </c>
      <c r="D14" s="29">
        <f>(38.3/33.5)*D18</f>
        <v>1.2722732422165167E-10</v>
      </c>
      <c r="G14" s="17">
        <v>7</v>
      </c>
      <c r="H14" s="17">
        <v>90</v>
      </c>
      <c r="I14" s="41">
        <v>7452</v>
      </c>
      <c r="J14" s="42">
        <v>118</v>
      </c>
      <c r="K14" s="42">
        <v>3</v>
      </c>
      <c r="L14" s="42">
        <v>3</v>
      </c>
      <c r="M14" s="42">
        <v>1</v>
      </c>
      <c r="N14" s="42">
        <v>64346</v>
      </c>
      <c r="O14" s="42">
        <v>140</v>
      </c>
      <c r="P14" s="42">
        <v>0</v>
      </c>
      <c r="Q14" s="42"/>
      <c r="R14" s="43">
        <v>8</v>
      </c>
      <c r="S14" s="32">
        <f t="shared" si="2"/>
        <v>1.1138934098311019E-6</v>
      </c>
      <c r="T14" s="33">
        <f t="shared" si="3"/>
        <v>1.8547322908853284E-8</v>
      </c>
      <c r="U14" s="33">
        <f t="shared" si="3"/>
        <v>4.7154210785220207E-10</v>
      </c>
      <c r="V14" s="33">
        <f t="shared" si="3"/>
        <v>4.7154210785220207E-10</v>
      </c>
      <c r="W14" s="33">
        <f t="shared" si="3"/>
        <v>1.5718070261740071E-10</v>
      </c>
      <c r="X14" s="33">
        <f t="shared" si="7"/>
        <v>8.1865694043663977E-6</v>
      </c>
      <c r="Y14" s="33">
        <f t="shared" si="16"/>
        <v>1.2245629956333973E-8</v>
      </c>
      <c r="Z14" s="33">
        <f t="shared" si="8"/>
        <v>0</v>
      </c>
      <c r="AA14" s="33">
        <f t="shared" si="0"/>
        <v>0</v>
      </c>
      <c r="AB14" s="34">
        <f t="shared" si="1"/>
        <v>7.8445085548606001E-10</v>
      </c>
      <c r="AC14" s="38">
        <f>(('Branco (2)'!$O$10-S14)/('Branco (2)'!$O$10))*100</f>
        <v>1.2344744016964613</v>
      </c>
      <c r="AD14" s="39">
        <f>(('Branco (3)'!$T$10-X14)/('Branco (3)'!$T$10))*100</f>
        <v>-41.878155800057307</v>
      </c>
      <c r="AE14" s="40">
        <f t="shared" si="17"/>
        <v>56.758403158297142</v>
      </c>
      <c r="AF14" s="23">
        <f t="shared" si="18"/>
        <v>1.4430102497872155</v>
      </c>
      <c r="AG14" s="23">
        <f t="shared" si="19"/>
        <v>1.4430102497872155</v>
      </c>
      <c r="AH14" s="23">
        <f t="shared" si="20"/>
        <v>0.48100341659573853</v>
      </c>
      <c r="AI14" s="23">
        <f t="shared" si="21"/>
        <v>37.474001256383822</v>
      </c>
      <c r="AJ14" s="23">
        <f t="shared" si="22"/>
        <v>0</v>
      </c>
      <c r="AK14" s="117">
        <f t="shared" si="23"/>
        <v>2.4005716691488641</v>
      </c>
      <c r="AL14" s="39">
        <f t="shared" si="24"/>
        <v>96.457765667574947</v>
      </c>
      <c r="AM14" s="39">
        <f t="shared" si="25"/>
        <v>1.6348773841961852</v>
      </c>
      <c r="AN14" s="39">
        <f t="shared" si="26"/>
        <v>0.54495912806539504</v>
      </c>
      <c r="AO14" s="39">
        <f t="shared" si="27"/>
        <v>0</v>
      </c>
      <c r="AP14" s="39">
        <f t="shared" si="28"/>
        <v>95.356601500980815</v>
      </c>
      <c r="AQ14" s="39">
        <f>(((S14*3)+(T14*3)+(2*U14)+(2*V14)+(W14)+(X14)+(Z14))/((('Branco (2)'!$T$10))+(('Branco (2)'!$O$10)*3)))*100</f>
        <v>98.858397601299302</v>
      </c>
      <c r="AR14" s="117">
        <f t="shared" si="29"/>
        <v>1.1907464256145703</v>
      </c>
      <c r="AS14" s="232">
        <f t="shared" si="30"/>
        <v>2.5243540191843203E-2</v>
      </c>
      <c r="AT14" s="23">
        <f t="shared" si="9"/>
        <v>4.5840585756241246E-2</v>
      </c>
      <c r="AU14" s="23">
        <f t="shared" si="10"/>
        <v>4.5840585756241246E-2</v>
      </c>
      <c r="AV14" s="23">
        <f t="shared" si="11"/>
        <v>1.5280195252080415E-2</v>
      </c>
      <c r="AW14" s="23">
        <f t="shared" si="12"/>
        <v>0</v>
      </c>
      <c r="AX14" s="117">
        <f t="shared" si="13"/>
        <v>7.6259757323171182E-2</v>
      </c>
      <c r="AY14" s="40">
        <f t="shared" si="31"/>
        <v>1.0804235202108889</v>
      </c>
      <c r="AZ14" s="23">
        <f t="shared" si="32"/>
        <v>1.3784264136901743</v>
      </c>
      <c r="BA14" s="1">
        <f t="shared" si="33"/>
        <v>1.2858284304625669</v>
      </c>
      <c r="BB14" s="1">
        <f t="shared" si="34"/>
        <v>0.24509433184336984</v>
      </c>
      <c r="BC14" s="1">
        <f t="shared" si="35"/>
        <v>0</v>
      </c>
      <c r="BD14" s="156">
        <f t="shared" si="36"/>
        <v>0.15251951464634236</v>
      </c>
      <c r="BE14" s="134">
        <f t="shared" si="14"/>
        <v>5.7685317860586059E-8</v>
      </c>
      <c r="BF14" s="1">
        <f t="shared" si="15"/>
        <v>1.69694365189672</v>
      </c>
      <c r="BG14" s="1">
        <f t="shared" si="37"/>
        <v>3.5422343324250534</v>
      </c>
    </row>
    <row r="15" spans="2:59" x14ac:dyDescent="0.25">
      <c r="B15" s="5" t="s">
        <v>9</v>
      </c>
      <c r="C15" s="3" t="s">
        <v>16</v>
      </c>
      <c r="D15" s="29">
        <f>(38.3/39.2)*D18</f>
        <v>1.0872743268942171E-10</v>
      </c>
      <c r="G15" s="17">
        <v>8</v>
      </c>
      <c r="H15" s="17">
        <v>105</v>
      </c>
      <c r="I15" s="41">
        <v>7390</v>
      </c>
      <c r="J15" s="42">
        <v>122</v>
      </c>
      <c r="K15" s="42">
        <v>4</v>
      </c>
      <c r="L15" s="42">
        <v>3</v>
      </c>
      <c r="M15" s="42">
        <v>1</v>
      </c>
      <c r="N15" s="42">
        <v>64413</v>
      </c>
      <c r="O15" s="42">
        <v>123</v>
      </c>
      <c r="P15" s="42">
        <v>0</v>
      </c>
      <c r="Q15" s="42"/>
      <c r="R15" s="43">
        <v>8</v>
      </c>
      <c r="S15" s="32">
        <f t="shared" si="2"/>
        <v>1.1046259123257976E-6</v>
      </c>
      <c r="T15" s="33">
        <f t="shared" si="3"/>
        <v>1.9176045719322885E-8</v>
      </c>
      <c r="U15" s="33">
        <f t="shared" si="3"/>
        <v>6.2872281046960282E-10</v>
      </c>
      <c r="V15" s="33">
        <f t="shared" si="3"/>
        <v>4.7154210785220207E-10</v>
      </c>
      <c r="W15" s="33">
        <f t="shared" si="3"/>
        <v>1.5718070261740071E-10</v>
      </c>
      <c r="X15" s="33">
        <f t="shared" si="7"/>
        <v>8.1950936350892489E-6</v>
      </c>
      <c r="Y15" s="33">
        <f t="shared" si="16"/>
        <v>1.0758660604493419E-8</v>
      </c>
      <c r="Z15" s="33">
        <f t="shared" si="8"/>
        <v>0</v>
      </c>
      <c r="AA15" s="33">
        <f t="shared" si="0"/>
        <v>0</v>
      </c>
      <c r="AB15" s="34">
        <f t="shared" si="1"/>
        <v>7.8445085548606001E-10</v>
      </c>
      <c r="AC15" s="38">
        <f>(('Branco (2)'!$O$10-S15)/('Branco (2)'!$O$10))*100</f>
        <v>2.0561950923962398</v>
      </c>
      <c r="AD15" s="39">
        <f>(('Branco (3)'!$T$10-X15)/('Branco (3)'!$T$10))*100</f>
        <v>-42.025885828941846</v>
      </c>
      <c r="AE15" s="40">
        <f t="shared" si="17"/>
        <v>59.968989949044939</v>
      </c>
      <c r="AF15" s="23">
        <f t="shared" si="18"/>
        <v>1.9661963917719651</v>
      </c>
      <c r="AG15" s="23">
        <f t="shared" si="19"/>
        <v>1.4746472938289734</v>
      </c>
      <c r="AH15" s="23">
        <f t="shared" si="20"/>
        <v>0.49154909794299118</v>
      </c>
      <c r="AI15" s="23">
        <f t="shared" si="21"/>
        <v>33.64541465428011</v>
      </c>
      <c r="AJ15" s="23">
        <f t="shared" si="22"/>
        <v>0</v>
      </c>
      <c r="AK15" s="117">
        <f t="shared" si="23"/>
        <v>2.4532026131310416</v>
      </c>
      <c r="AL15" s="39">
        <f t="shared" si="24"/>
        <v>96.062992125984266</v>
      </c>
      <c r="AM15" s="39">
        <f t="shared" si="25"/>
        <v>1.5748031496062991</v>
      </c>
      <c r="AN15" s="39">
        <f t="shared" si="26"/>
        <v>0.52493438320209984</v>
      </c>
      <c r="AO15" s="39">
        <f t="shared" si="27"/>
        <v>0</v>
      </c>
      <c r="AP15" s="39">
        <f t="shared" si="28"/>
        <v>94.826353803000274</v>
      </c>
      <c r="AQ15" s="39">
        <f>(((S15*3)+(T15*3)+(2*U15)+(2*V15)+(W15)+(X15)+(Z15))/((('Branco (2)'!$T$10))+(('Branco (2)'!$O$10)*3)))*100</f>
        <v>98.712679778533058</v>
      </c>
      <c r="AR15" s="117">
        <f t="shared" si="29"/>
        <v>1.9752425297034748</v>
      </c>
      <c r="AS15" s="232">
        <f t="shared" si="30"/>
        <v>4.1812946976063747E-2</v>
      </c>
      <c r="AT15" s="23">
        <f t="shared" si="9"/>
        <v>0.10403749022490143</v>
      </c>
      <c r="AU15" s="23">
        <f t="shared" si="10"/>
        <v>7.8028117668676039E-2</v>
      </c>
      <c r="AV15" s="23">
        <f t="shared" si="11"/>
        <v>2.6009372556225353E-2</v>
      </c>
      <c r="AW15" s="23">
        <f t="shared" si="12"/>
        <v>0</v>
      </c>
      <c r="AX15" s="117">
        <f t="shared" si="13"/>
        <v>0.12980648522770952</v>
      </c>
      <c r="AY15" s="40">
        <f t="shared" si="31"/>
        <v>1.7895941305755283</v>
      </c>
      <c r="AZ15" s="23">
        <f t="shared" si="32"/>
        <v>3.1284073310627858</v>
      </c>
      <c r="BA15" s="1">
        <f t="shared" si="33"/>
        <v>2.1886887006063631</v>
      </c>
      <c r="BB15" s="1">
        <f t="shared" si="34"/>
        <v>0.41719033580185466</v>
      </c>
      <c r="BC15" s="1">
        <f t="shared" si="35"/>
        <v>0</v>
      </c>
      <c r="BD15" s="156">
        <f t="shared" si="36"/>
        <v>0.25961297045541903</v>
      </c>
      <c r="BE15" s="134">
        <f t="shared" si="14"/>
        <v>5.9885847697229663E-8</v>
      </c>
      <c r="BF15" s="1">
        <f t="shared" si="15"/>
        <v>1.7750457669666639</v>
      </c>
      <c r="BG15" s="1">
        <f t="shared" si="37"/>
        <v>3.9370078740157339</v>
      </c>
    </row>
    <row r="16" spans="2:59" x14ac:dyDescent="0.25">
      <c r="B16" s="5" t="s">
        <v>12</v>
      </c>
      <c r="C16" s="3" t="s">
        <v>16</v>
      </c>
      <c r="D16" s="29">
        <v>1.2679079497666798E-10</v>
      </c>
      <c r="G16" s="17">
        <v>9</v>
      </c>
      <c r="H16" s="17">
        <v>120</v>
      </c>
      <c r="I16" s="41">
        <v>7424</v>
      </c>
      <c r="J16" s="42">
        <v>130</v>
      </c>
      <c r="K16" s="42">
        <v>4</v>
      </c>
      <c r="L16" s="42">
        <v>3</v>
      </c>
      <c r="M16" s="42">
        <v>1</v>
      </c>
      <c r="N16" s="42">
        <v>64195</v>
      </c>
      <c r="O16" s="42">
        <v>136</v>
      </c>
      <c r="P16" s="42">
        <v>0</v>
      </c>
      <c r="Q16" s="42"/>
      <c r="R16" s="43">
        <v>8</v>
      </c>
      <c r="S16" s="32">
        <f t="shared" si="2"/>
        <v>1.1097080883770934E-6</v>
      </c>
      <c r="T16" s="33">
        <f t="shared" si="3"/>
        <v>2.0433491340262091E-8</v>
      </c>
      <c r="U16" s="33">
        <f t="shared" si="3"/>
        <v>6.2872281046960282E-10</v>
      </c>
      <c r="V16" s="33">
        <f t="shared" si="3"/>
        <v>4.7154210785220207E-10</v>
      </c>
      <c r="W16" s="33">
        <f t="shared" si="3"/>
        <v>1.5718070261740071E-10</v>
      </c>
      <c r="X16" s="33">
        <f t="shared" si="7"/>
        <v>8.1673580784089294E-6</v>
      </c>
      <c r="Y16" s="33">
        <f t="shared" si="16"/>
        <v>1.1895754814724431E-8</v>
      </c>
      <c r="Z16" s="33">
        <f t="shared" si="8"/>
        <v>0</v>
      </c>
      <c r="AA16" s="33">
        <f t="shared" si="0"/>
        <v>0</v>
      </c>
      <c r="AB16" s="34">
        <f t="shared" si="1"/>
        <v>7.8445085548606001E-10</v>
      </c>
      <c r="AC16" s="38">
        <f>(('Branco (2)'!$O$10-S16)/('Branco (2)'!$O$10))*100</f>
        <v>1.6055740684641133</v>
      </c>
      <c r="AD16" s="39">
        <f>(('Branco (3)'!$T$10-X16)/('Branco (3)'!$T$10))*100</f>
        <v>-41.545212003616079</v>
      </c>
      <c r="AE16" s="40">
        <f t="shared" si="17"/>
        <v>59.449554992646434</v>
      </c>
      <c r="AF16" s="23">
        <f t="shared" si="18"/>
        <v>1.8292170766968134</v>
      </c>
      <c r="AG16" s="23">
        <f t="shared" si="19"/>
        <v>1.3719128075226099</v>
      </c>
      <c r="AH16" s="23">
        <f t="shared" si="20"/>
        <v>0.4573042691742033</v>
      </c>
      <c r="AI16" s="23">
        <f t="shared" si="21"/>
        <v>34.609715895371203</v>
      </c>
      <c r="AJ16" s="23">
        <f t="shared" si="22"/>
        <v>0</v>
      </c>
      <c r="AK16" s="117">
        <f t="shared" si="23"/>
        <v>2.2822949585887504</v>
      </c>
      <c r="AL16" s="39">
        <f t="shared" si="24"/>
        <v>96.296296296296305</v>
      </c>
      <c r="AM16" s="39">
        <f t="shared" si="25"/>
        <v>1.4814814814814816</v>
      </c>
      <c r="AN16" s="39">
        <f t="shared" si="26"/>
        <v>0.49382716049382724</v>
      </c>
      <c r="AO16" s="39">
        <f t="shared" si="27"/>
        <v>0</v>
      </c>
      <c r="AP16" s="39">
        <f t="shared" si="28"/>
        <v>94.985033046110914</v>
      </c>
      <c r="AQ16" s="39">
        <f>(((S16*3)+(T16*3)+(2*U16)+(2*V16)+(W16)+(X16)+(Z16))/((('Branco (2)'!$T$10))+(('Branco (2)'!$O$10)*3)))*100</f>
        <v>98.638303547884391</v>
      </c>
      <c r="AR16" s="117">
        <f t="shared" si="29"/>
        <v>1.546108362224702</v>
      </c>
      <c r="AS16" s="232">
        <f t="shared" si="30"/>
        <v>3.2704154903970141E-2</v>
      </c>
      <c r="AT16" s="23">
        <f t="shared" si="9"/>
        <v>7.5577800052231817E-2</v>
      </c>
      <c r="AU16" s="23">
        <f t="shared" si="10"/>
        <v>5.6683350039173852E-2</v>
      </c>
      <c r="AV16" s="23">
        <f t="shared" si="11"/>
        <v>1.8894450013057951E-2</v>
      </c>
      <c r="AW16" s="23">
        <f t="shared" si="12"/>
        <v>0</v>
      </c>
      <c r="AX16" s="117">
        <f t="shared" si="13"/>
        <v>9.4297628333931766E-2</v>
      </c>
      <c r="AY16" s="40">
        <f t="shared" si="31"/>
        <v>1.3997378298899219</v>
      </c>
      <c r="AZ16" s="23">
        <f t="shared" si="32"/>
        <v>2.2726244475706108</v>
      </c>
      <c r="BA16" s="1">
        <f t="shared" si="33"/>
        <v>1.5899679685988266</v>
      </c>
      <c r="BB16" s="1">
        <f t="shared" si="34"/>
        <v>0.3030669782094495</v>
      </c>
      <c r="BC16" s="1">
        <f t="shared" si="35"/>
        <v>0</v>
      </c>
      <c r="BD16" s="156">
        <f t="shared" si="36"/>
        <v>0.18859525666786353</v>
      </c>
      <c r="BE16" s="134">
        <f t="shared" si="14"/>
        <v>6.3658184560047272E-8</v>
      </c>
      <c r="BF16" s="1">
        <f t="shared" si="15"/>
        <v>1.8762825351751875</v>
      </c>
      <c r="BG16" s="1">
        <f t="shared" si="37"/>
        <v>3.7037037037036953</v>
      </c>
    </row>
    <row r="17" spans="2:59" x14ac:dyDescent="0.25">
      <c r="B17" s="5" t="s">
        <v>79</v>
      </c>
      <c r="C17" s="3" t="s">
        <v>16</v>
      </c>
      <c r="D17" s="29">
        <f>D14*0.6875</f>
        <v>8.7468785402385524E-11</v>
      </c>
      <c r="G17" s="17">
        <v>10</v>
      </c>
      <c r="H17" s="17">
        <v>135</v>
      </c>
      <c r="I17" s="41">
        <v>7450</v>
      </c>
      <c r="J17" s="42">
        <v>120</v>
      </c>
      <c r="K17" s="42">
        <v>4</v>
      </c>
      <c r="L17" s="42">
        <v>2</v>
      </c>
      <c r="M17" s="42">
        <v>1</v>
      </c>
      <c r="N17" s="42">
        <v>64293</v>
      </c>
      <c r="O17" s="42">
        <v>125</v>
      </c>
      <c r="P17" s="42">
        <v>0</v>
      </c>
      <c r="Q17" s="42"/>
      <c r="R17" s="43">
        <v>7</v>
      </c>
      <c r="S17" s="32">
        <f t="shared" si="2"/>
        <v>1.1135944582986727E-6</v>
      </c>
      <c r="T17" s="33">
        <f t="shared" si="3"/>
        <v>1.8861684314088084E-8</v>
      </c>
      <c r="U17" s="33">
        <f t="shared" si="3"/>
        <v>6.2872281046960282E-10</v>
      </c>
      <c r="V17" s="33">
        <f t="shared" si="3"/>
        <v>3.1436140523480141E-10</v>
      </c>
      <c r="W17" s="33">
        <f t="shared" si="3"/>
        <v>1.5718070261740071E-10</v>
      </c>
      <c r="X17" s="33">
        <f t="shared" si="7"/>
        <v>8.1798263561826503E-6</v>
      </c>
      <c r="Y17" s="33">
        <f t="shared" si="16"/>
        <v>1.093359817529819E-8</v>
      </c>
      <c r="Z17" s="33">
        <f t="shared" si="8"/>
        <v>0</v>
      </c>
      <c r="AA17" s="33">
        <f t="shared" si="0"/>
        <v>0</v>
      </c>
      <c r="AB17" s="34">
        <f t="shared" si="1"/>
        <v>6.8639449855030252E-10</v>
      </c>
      <c r="AC17" s="38">
        <f>(('Branco (2)'!$O$10-S17)/('Branco (2)'!$O$10))*100</f>
        <v>1.2609815207512924</v>
      </c>
      <c r="AD17" s="39">
        <f>(('Branco (3)'!$T$10-X17)/('Branco (3)'!$T$10))*100</f>
        <v>-41.761294732432233</v>
      </c>
      <c r="AE17" s="40">
        <f t="shared" si="17"/>
        <v>59.723003639463954</v>
      </c>
      <c r="AF17" s="23">
        <f t="shared" si="18"/>
        <v>1.990766787982132</v>
      </c>
      <c r="AG17" s="23">
        <f t="shared" si="19"/>
        <v>0.99538339399106601</v>
      </c>
      <c r="AH17" s="23">
        <f t="shared" si="20"/>
        <v>0.49769169699553301</v>
      </c>
      <c r="AI17" s="23">
        <f t="shared" si="21"/>
        <v>34.619777997665032</v>
      </c>
      <c r="AJ17" s="23">
        <f t="shared" si="22"/>
        <v>0</v>
      </c>
      <c r="AK17" s="117">
        <f t="shared" si="23"/>
        <v>2.1733764839022909</v>
      </c>
      <c r="AL17" s="39">
        <f t="shared" si="24"/>
        <v>96.514745308311007</v>
      </c>
      <c r="AM17" s="39">
        <f t="shared" si="25"/>
        <v>1.0723860589812333</v>
      </c>
      <c r="AN17" s="39">
        <f t="shared" si="26"/>
        <v>0.53619302949061665</v>
      </c>
      <c r="AO17" s="39">
        <f t="shared" si="27"/>
        <v>0</v>
      </c>
      <c r="AP17" s="39">
        <f t="shared" si="28"/>
        <v>95.357780766690027</v>
      </c>
      <c r="AQ17" s="39">
        <f>(((S17*3)+(T17*3)+(2*U17)+(2*V17)+(W17)+(X17)+(Z17))/((('Branco (2)'!$T$10))+(('Branco (2)'!$O$10)*3)))*100</f>
        <v>98.801256183264925</v>
      </c>
      <c r="AR17" s="117">
        <f t="shared" si="29"/>
        <v>1.2170331031379769</v>
      </c>
      <c r="AS17" s="232">
        <f t="shared" si="30"/>
        <v>2.578589828614004E-2</v>
      </c>
      <c r="AT17" s="23">
        <f t="shared" ref="AT17:AT23" si="38">(AF17/100)*(($AC17/100)*($C$26))/($C$5/1000)</f>
        <v>6.4599292676825376E-2</v>
      </c>
      <c r="AU17" s="23"/>
      <c r="AV17" s="23">
        <f t="shared" ref="AV17:AV23" si="39">(AH17/100)*(($AC17/100)*($C$26))/($C$5/1000)</f>
        <v>1.6149823169206344E-2</v>
      </c>
      <c r="AW17" s="23"/>
      <c r="AX17" s="117"/>
      <c r="AY17" s="40"/>
      <c r="AZ17" s="23"/>
      <c r="BA17" s="1"/>
      <c r="BB17" s="1"/>
      <c r="BC17" s="1"/>
      <c r="BD17" s="156"/>
      <c r="BE17" s="134">
        <f t="shared" si="14"/>
        <v>5.8628402076290461E-8</v>
      </c>
      <c r="BF17" s="1"/>
      <c r="BG17" s="1">
        <f t="shared" si="37"/>
        <v>3.4852546916889935</v>
      </c>
    </row>
    <row r="18" spans="2:59" x14ac:dyDescent="0.25">
      <c r="B18" s="5" t="s">
        <v>13</v>
      </c>
      <c r="C18" s="3" t="s">
        <v>16</v>
      </c>
      <c r="D18" s="29">
        <v>1.1128238541580499E-10</v>
      </c>
      <c r="G18" s="17">
        <v>11</v>
      </c>
      <c r="H18" s="17">
        <v>150</v>
      </c>
      <c r="I18" s="41">
        <v>7442</v>
      </c>
      <c r="J18" s="42">
        <v>116</v>
      </c>
      <c r="K18" s="42">
        <v>4</v>
      </c>
      <c r="L18" s="42">
        <v>2</v>
      </c>
      <c r="M18" s="42">
        <v>1</v>
      </c>
      <c r="N18" s="42">
        <v>64359</v>
      </c>
      <c r="O18" s="42">
        <v>108</v>
      </c>
      <c r="P18" s="42">
        <v>0</v>
      </c>
      <c r="Q18" s="42"/>
      <c r="R18" s="43">
        <v>6</v>
      </c>
      <c r="S18" s="32">
        <f t="shared" si="2"/>
        <v>1.1123986521689561E-6</v>
      </c>
      <c r="T18" s="33">
        <f t="shared" si="3"/>
        <v>1.8232961503618483E-8</v>
      </c>
      <c r="U18" s="33">
        <f t="shared" si="3"/>
        <v>6.2872281046960282E-10</v>
      </c>
      <c r="V18" s="33">
        <f t="shared" si="3"/>
        <v>3.1436140523480141E-10</v>
      </c>
      <c r="W18" s="33">
        <f t="shared" si="3"/>
        <v>1.5718070261740071E-10</v>
      </c>
      <c r="X18" s="33">
        <f t="shared" si="7"/>
        <v>8.1882233595812801E-6</v>
      </c>
      <c r="Y18" s="33">
        <f t="shared" si="16"/>
        <v>9.4466288234576371E-9</v>
      </c>
      <c r="Z18" s="33">
        <f t="shared" si="8"/>
        <v>0</v>
      </c>
      <c r="AA18" s="33">
        <f t="shared" si="0"/>
        <v>0</v>
      </c>
      <c r="AB18" s="34">
        <f t="shared" si="1"/>
        <v>5.8833814161454503E-10</v>
      </c>
      <c r="AC18" s="38">
        <f>(('Branco (2)'!$O$10-S18)/('Branco (2)'!$O$10))*100</f>
        <v>1.367009996970616</v>
      </c>
      <c r="AD18" s="39">
        <f>(('Branco (3)'!$T$10-X18)/('Branco (3)'!$T$10))*100</f>
        <v>-41.906819835512529</v>
      </c>
      <c r="AE18" s="40">
        <f t="shared" si="17"/>
        <v>62.084041954319424</v>
      </c>
      <c r="AF18" s="23">
        <f t="shared" si="18"/>
        <v>2.1408290329075661</v>
      </c>
      <c r="AG18" s="23">
        <f t="shared" si="19"/>
        <v>1.070414516453783</v>
      </c>
      <c r="AH18" s="23">
        <f t="shared" si="20"/>
        <v>0.53520725822689152</v>
      </c>
      <c r="AI18" s="23">
        <f t="shared" si="21"/>
        <v>32.166189792373238</v>
      </c>
      <c r="AJ18" s="23">
        <f t="shared" si="22"/>
        <v>0</v>
      </c>
      <c r="AK18" s="117">
        <f t="shared" si="23"/>
        <v>2.0033174457191043</v>
      </c>
      <c r="AL18" s="39">
        <f t="shared" si="24"/>
        <v>96.39889196675901</v>
      </c>
      <c r="AM18" s="39">
        <f t="shared" si="25"/>
        <v>1.10803324099723</v>
      </c>
      <c r="AN18" s="39">
        <f t="shared" si="26"/>
        <v>0.554016620498615</v>
      </c>
      <c r="AO18" s="39">
        <f t="shared" si="27"/>
        <v>0</v>
      </c>
      <c r="AP18" s="39">
        <f t="shared" si="28"/>
        <v>95.26736234198836</v>
      </c>
      <c r="AQ18" s="39">
        <f>(((S18*3)+(T18*3)+(2*U18)+(2*V18)+(W18)+(X18)+(Z18))/((('Branco (2)'!$T$10))+(('Branco (2)'!$O$10)*3)))*100</f>
        <v>98.826200590395956</v>
      </c>
      <c r="AR18" s="117">
        <f t="shared" si="29"/>
        <v>1.3177824901544997</v>
      </c>
      <c r="AS18" s="232">
        <f t="shared" si="30"/>
        <v>2.7927575813452132E-2</v>
      </c>
      <c r="AT18" s="23">
        <f t="shared" si="38"/>
        <v>7.5309944959583638E-2</v>
      </c>
      <c r="AU18" s="23">
        <f t="shared" ref="AU18:AU23" si="40">(AG18/100)*(($AC18/100)*($C$26))/($C$5/1000)</f>
        <v>3.7654972479791819E-2</v>
      </c>
      <c r="AV18" s="23">
        <f t="shared" si="39"/>
        <v>1.882748623989591E-2</v>
      </c>
      <c r="AW18" s="23">
        <f t="shared" ref="AW18:AW28" si="41">(AJ18/100)*(($AC18/100)*($C$26))/($C$5/1000)</f>
        <v>0</v>
      </c>
      <c r="AX18" s="117">
        <f t="shared" ref="AX18:AX28" si="42">(AK18/100)*(($AC18/100)*($C$26))/($C$5/1000)</f>
        <v>7.0472571258423072E-2</v>
      </c>
      <c r="AY18" s="40">
        <f t="shared" si="31"/>
        <v>1.1953002448157513</v>
      </c>
      <c r="AZ18" s="23">
        <f t="shared" si="32"/>
        <v>2.2645700449346799</v>
      </c>
      <c r="BA18" s="1">
        <f t="shared" si="33"/>
        <v>1.0562219780581605</v>
      </c>
      <c r="BB18" s="1">
        <f t="shared" si="34"/>
        <v>0.30199287928793039</v>
      </c>
      <c r="BC18" s="1">
        <f t="shared" si="35"/>
        <v>0</v>
      </c>
      <c r="BD18" s="156">
        <f t="shared" si="36"/>
        <v>0.14094514251684614</v>
      </c>
      <c r="BE18" s="134">
        <f t="shared" si="14"/>
        <v>5.6742233644881657E-8</v>
      </c>
      <c r="BF18" s="1">
        <f t="shared" ref="BF18:BF28" si="43">(BE18/((3*S18)+BE18))*100</f>
        <v>1.6718699771708156</v>
      </c>
      <c r="BG18" s="1">
        <f t="shared" si="37"/>
        <v>3.6011080332409904</v>
      </c>
    </row>
    <row r="19" spans="2:59" ht="15.75" thickBot="1" x14ac:dyDescent="0.3">
      <c r="B19" s="6" t="s">
        <v>11</v>
      </c>
      <c r="C19" s="7" t="s">
        <v>17</v>
      </c>
      <c r="D19" s="30">
        <v>9.8056356935757502E-11</v>
      </c>
      <c r="G19" s="17">
        <v>12</v>
      </c>
      <c r="H19" s="17">
        <v>165</v>
      </c>
      <c r="I19" s="218">
        <v>7459</v>
      </c>
      <c r="J19" s="219">
        <v>117</v>
      </c>
      <c r="K19" s="219">
        <v>3</v>
      </c>
      <c r="L19" s="219">
        <v>2</v>
      </c>
      <c r="M19" s="219">
        <v>1</v>
      </c>
      <c r="N19" s="219">
        <v>64302</v>
      </c>
      <c r="O19" s="219">
        <v>110</v>
      </c>
      <c r="P19" s="219">
        <v>0</v>
      </c>
      <c r="Q19" s="219"/>
      <c r="R19" s="220">
        <v>6</v>
      </c>
      <c r="S19" s="32">
        <f t="shared" si="2"/>
        <v>1.114939740194604E-6</v>
      </c>
      <c r="T19" s="33">
        <f t="shared" si="3"/>
        <v>1.8390142206235883E-8</v>
      </c>
      <c r="U19" s="33">
        <f t="shared" si="3"/>
        <v>4.7154210785220207E-10</v>
      </c>
      <c r="V19" s="33">
        <f t="shared" si="3"/>
        <v>3.1436140523480141E-10</v>
      </c>
      <c r="W19" s="33">
        <f t="shared" si="3"/>
        <v>1.5718070261740071E-10</v>
      </c>
      <c r="X19" s="33">
        <f t="shared" si="7"/>
        <v>8.1809714021006456E-6</v>
      </c>
      <c r="Y19" s="33">
        <f t="shared" si="16"/>
        <v>9.6215663942624081E-9</v>
      </c>
      <c r="Z19" s="33">
        <f t="shared" si="8"/>
        <v>0</v>
      </c>
      <c r="AA19" s="33">
        <f t="shared" si="0"/>
        <v>0</v>
      </c>
      <c r="AB19" s="34">
        <f t="shared" si="1"/>
        <v>5.8833814161454503E-10</v>
      </c>
      <c r="AC19" s="38">
        <f>(('Branco (2)'!$O$10-S19)/('Branco (2)'!$O$10))*100</f>
        <v>1.141699485004553</v>
      </c>
      <c r="AD19" s="39">
        <f>(('Branco (3)'!$T$10-X19)/('Branco (3)'!$T$10))*100</f>
        <v>-41.781139064670462</v>
      </c>
      <c r="AE19" s="40">
        <f t="shared" si="17"/>
        <v>62.248453735299755</v>
      </c>
      <c r="AF19" s="23">
        <f t="shared" si="18"/>
        <v>1.5961141983410192</v>
      </c>
      <c r="AG19" s="23">
        <f t="shared" si="19"/>
        <v>1.0640761322273464</v>
      </c>
      <c r="AH19" s="23">
        <f t="shared" si="20"/>
        <v>0.53203806611367321</v>
      </c>
      <c r="AI19" s="23">
        <f t="shared" si="21"/>
        <v>32.567862925566118</v>
      </c>
      <c r="AJ19" s="23">
        <f t="shared" si="22"/>
        <v>0</v>
      </c>
      <c r="AK19" s="117">
        <f t="shared" si="23"/>
        <v>1.9914549424520909</v>
      </c>
      <c r="AL19" s="39">
        <f t="shared" si="24"/>
        <v>96.961325966850836</v>
      </c>
      <c r="AM19" s="39">
        <f t="shared" si="25"/>
        <v>1.1049723756906076</v>
      </c>
      <c r="AN19" s="39">
        <f t="shared" si="26"/>
        <v>0.55248618784530379</v>
      </c>
      <c r="AO19" s="39">
        <f t="shared" si="27"/>
        <v>0</v>
      </c>
      <c r="AP19" s="39">
        <f t="shared" si="28"/>
        <v>95.827566851771479</v>
      </c>
      <c r="AQ19" s="39">
        <f>(((S19*3)+(T19*3)+(2*U19)+(2*V19)+(W19)+(X19)+(Z19))/((('Branco (2)'!$T$10))+(('Branco (2)'!$O$10)*3)))*100</f>
        <v>98.830709972482268</v>
      </c>
      <c r="AR19" s="117">
        <f t="shared" si="29"/>
        <v>1.1070069592171219</v>
      </c>
      <c r="AS19" s="232">
        <f t="shared" si="30"/>
        <v>2.3461710631765536E-2</v>
      </c>
      <c r="AT19" s="23">
        <f t="shared" si="38"/>
        <v>4.6893691266924407E-2</v>
      </c>
      <c r="AU19" s="23">
        <f t="shared" si="40"/>
        <v>3.1262460844616272E-2</v>
      </c>
      <c r="AV19" s="23">
        <f t="shared" si="39"/>
        <v>1.5631230422308136E-2</v>
      </c>
      <c r="AW19" s="23">
        <f t="shared" si="41"/>
        <v>0</v>
      </c>
      <c r="AX19" s="117">
        <f t="shared" si="42"/>
        <v>5.8508766691258041E-2</v>
      </c>
      <c r="AY19" s="40">
        <f t="shared" si="31"/>
        <v>1.0041612150395649</v>
      </c>
      <c r="AZ19" s="23">
        <f t="shared" si="32"/>
        <v>1.410093296396417</v>
      </c>
      <c r="BA19" s="1">
        <f t="shared" si="33"/>
        <v>0.87691202669148649</v>
      </c>
      <c r="BB19" s="1">
        <f t="shared" si="34"/>
        <v>0.2507249359738225</v>
      </c>
      <c r="BC19" s="1">
        <f t="shared" si="35"/>
        <v>0</v>
      </c>
      <c r="BD19" s="156">
        <f t="shared" si="36"/>
        <v>0.11701753338251608</v>
      </c>
      <c r="BE19" s="134">
        <f t="shared" si="14"/>
        <v>5.6899414347499057E-8</v>
      </c>
      <c r="BF19" s="1">
        <f t="shared" si="43"/>
        <v>1.6726666856927745</v>
      </c>
      <c r="BG19" s="1">
        <f t="shared" si="37"/>
        <v>3.0386740331491637</v>
      </c>
    </row>
    <row r="20" spans="2:59" ht="15.75" thickBot="1" x14ac:dyDescent="0.3">
      <c r="B20" s="5"/>
      <c r="C20" s="3"/>
      <c r="G20" s="17">
        <v>13</v>
      </c>
      <c r="H20" s="17">
        <v>180</v>
      </c>
      <c r="I20" s="41">
        <v>7309</v>
      </c>
      <c r="J20" s="42">
        <v>126</v>
      </c>
      <c r="K20" s="42">
        <v>4</v>
      </c>
      <c r="L20" s="42">
        <v>2</v>
      </c>
      <c r="M20" s="42">
        <v>1</v>
      </c>
      <c r="N20" s="42">
        <v>64516</v>
      </c>
      <c r="O20" s="42">
        <v>120</v>
      </c>
      <c r="P20" s="42">
        <v>0</v>
      </c>
      <c r="Q20" s="42"/>
      <c r="R20" s="43">
        <v>6</v>
      </c>
      <c r="S20" s="32">
        <f t="shared" si="2"/>
        <v>1.0925183752624161E-6</v>
      </c>
      <c r="T20" s="33">
        <f t="shared" si="3"/>
        <v>1.980476852979249E-8</v>
      </c>
      <c r="U20" s="33">
        <f t="shared" si="3"/>
        <v>6.2872281046960282E-10</v>
      </c>
      <c r="V20" s="33">
        <f t="shared" si="3"/>
        <v>3.1436140523480141E-10</v>
      </c>
      <c r="W20" s="33">
        <f t="shared" si="3"/>
        <v>1.5718070261740071E-10</v>
      </c>
      <c r="X20" s="33">
        <f t="shared" si="7"/>
        <v>8.2081980494840798E-6</v>
      </c>
      <c r="Y20" s="33">
        <f t="shared" si="16"/>
        <v>1.0496254248286263E-8</v>
      </c>
      <c r="Z20" s="33">
        <f t="shared" si="8"/>
        <v>0</v>
      </c>
      <c r="AA20" s="33">
        <f t="shared" si="0"/>
        <v>0</v>
      </c>
      <c r="AB20" s="34">
        <f t="shared" si="1"/>
        <v>5.8833814161454503E-10</v>
      </c>
      <c r="AC20" s="38">
        <f>(('Branco (2)'!$O$10-S20)/('Branco (2)'!$O$10))*100</f>
        <v>3.1297334141169308</v>
      </c>
      <c r="AD20" s="39">
        <f>(('Branco (3)'!$T$10-X20)/('Branco (3)'!$T$10))*100</f>
        <v>-42.252993186779271</v>
      </c>
      <c r="AE20" s="40">
        <f t="shared" si="17"/>
        <v>61.909972408171633</v>
      </c>
      <c r="AF20" s="23">
        <f t="shared" si="18"/>
        <v>1.965395949465766</v>
      </c>
      <c r="AG20" s="23">
        <f t="shared" si="19"/>
        <v>0.9826979747328829</v>
      </c>
      <c r="AH20" s="23">
        <f t="shared" si="20"/>
        <v>0.49134898736644145</v>
      </c>
      <c r="AI20" s="23">
        <f t="shared" si="21"/>
        <v>32.811431748016773</v>
      </c>
      <c r="AJ20" s="23">
        <f t="shared" si="22"/>
        <v>0</v>
      </c>
      <c r="AK20" s="117">
        <f t="shared" si="23"/>
        <v>1.8391529322465197</v>
      </c>
      <c r="AL20" s="39">
        <f t="shared" si="24"/>
        <v>96.675191815856792</v>
      </c>
      <c r="AM20" s="39">
        <f t="shared" si="25"/>
        <v>1.0230179028132991</v>
      </c>
      <c r="AN20" s="39">
        <f t="shared" si="26"/>
        <v>0.51150895140664954</v>
      </c>
      <c r="AO20" s="39">
        <f t="shared" si="27"/>
        <v>0</v>
      </c>
      <c r="AP20" s="39">
        <f t="shared" si="28"/>
        <v>95.252113007548218</v>
      </c>
      <c r="AQ20" s="39">
        <f>(((S20*3)+(T20*3)+(2*U20)+(2*V20)+(W20)+(X20)+(Z20))/((('Branco (2)'!$T$10))+(('Branco (2)'!$O$10)*3)))*100</f>
        <v>98.527979327913613</v>
      </c>
      <c r="AR20" s="117">
        <f t="shared" si="29"/>
        <v>3.0256757814225064</v>
      </c>
      <c r="AS20" s="232">
        <f t="shared" si="30"/>
        <v>6.3929215176286663E-2</v>
      </c>
      <c r="AT20" s="23">
        <f t="shared" si="38"/>
        <v>0.15829093960367147</v>
      </c>
      <c r="AU20" s="23">
        <f t="shared" si="40"/>
        <v>7.9145469801835719E-2</v>
      </c>
      <c r="AV20" s="23">
        <f t="shared" si="39"/>
        <v>3.9572734900917859E-2</v>
      </c>
      <c r="AW20" s="23">
        <f t="shared" si="41"/>
        <v>0</v>
      </c>
      <c r="AX20" s="117">
        <f t="shared" si="42"/>
        <v>0.14812345868489335</v>
      </c>
      <c r="AY20" s="40">
        <f t="shared" si="31"/>
        <v>2.736170409545069</v>
      </c>
      <c r="AZ20" s="23">
        <f t="shared" si="32"/>
        <v>4.7598085538824009</v>
      </c>
      <c r="BA20" s="1">
        <f t="shared" si="33"/>
        <v>2.220030427941492</v>
      </c>
      <c r="BB20" s="1">
        <f t="shared" si="34"/>
        <v>0.63474666781072242</v>
      </c>
      <c r="BC20" s="1">
        <f t="shared" si="35"/>
        <v>0</v>
      </c>
      <c r="BD20" s="156">
        <f t="shared" si="36"/>
        <v>0.2962469173697867</v>
      </c>
      <c r="BE20" s="134">
        <f t="shared" si="14"/>
        <v>6.145765472340368E-8</v>
      </c>
      <c r="BF20" s="1">
        <f t="shared" si="43"/>
        <v>1.840593575506011</v>
      </c>
      <c r="BG20" s="1">
        <f t="shared" si="37"/>
        <v>3.3248081841432082</v>
      </c>
    </row>
    <row r="21" spans="2:59" x14ac:dyDescent="0.25">
      <c r="B21" s="253" t="s">
        <v>20</v>
      </c>
      <c r="C21" s="24">
        <v>10</v>
      </c>
      <c r="D21" s="13" t="s">
        <v>21</v>
      </c>
      <c r="G21" s="17">
        <v>14</v>
      </c>
      <c r="H21" s="17">
        <v>195</v>
      </c>
      <c r="I21" s="41">
        <v>7480</v>
      </c>
      <c r="J21" s="42">
        <v>111</v>
      </c>
      <c r="K21" s="42">
        <v>4</v>
      </c>
      <c r="L21" s="42">
        <v>2</v>
      </c>
      <c r="M21" s="42">
        <v>1</v>
      </c>
      <c r="N21" s="42">
        <v>64487</v>
      </c>
      <c r="O21" s="42">
        <v>102</v>
      </c>
      <c r="P21" s="42">
        <v>0</v>
      </c>
      <c r="Q21" s="42"/>
      <c r="R21" s="43">
        <v>5</v>
      </c>
      <c r="S21" s="32">
        <f t="shared" si="2"/>
        <v>1.1180787312851104E-6</v>
      </c>
      <c r="T21" s="33">
        <f t="shared" si="3"/>
        <v>1.7447057990531478E-8</v>
      </c>
      <c r="U21" s="33">
        <f t="shared" si="3"/>
        <v>6.2872281046960282E-10</v>
      </c>
      <c r="V21" s="33">
        <f t="shared" si="3"/>
        <v>3.1436140523480141E-10</v>
      </c>
      <c r="W21" s="33">
        <f t="shared" si="3"/>
        <v>1.5718070261740071E-10</v>
      </c>
      <c r="X21" s="33">
        <f t="shared" si="7"/>
        <v>8.2045084570816511E-6</v>
      </c>
      <c r="Y21" s="33">
        <f t="shared" si="16"/>
        <v>8.9218161110433241E-9</v>
      </c>
      <c r="Z21" s="33">
        <f t="shared" si="8"/>
        <v>0</v>
      </c>
      <c r="AA21" s="33">
        <f t="shared" si="0"/>
        <v>0</v>
      </c>
      <c r="AB21" s="34">
        <f t="shared" si="1"/>
        <v>4.9028178467878755E-10</v>
      </c>
      <c r="AC21" s="38">
        <f>(('Branco (2)'!$O$10-S21)/('Branco (2)'!$O$10))*100</f>
        <v>0.86337473492880923</v>
      </c>
      <c r="AD21" s="39">
        <f>(('Branco (3)'!$T$10-X21)/('Branco (3)'!$T$10))*100</f>
        <v>-42.189050338456099</v>
      </c>
      <c r="AE21" s="40">
        <f t="shared" si="17"/>
        <v>62.401356996910216</v>
      </c>
      <c r="AF21" s="23">
        <f t="shared" si="18"/>
        <v>2.248697549438206</v>
      </c>
      <c r="AG21" s="23">
        <f t="shared" si="19"/>
        <v>1.124348774719103</v>
      </c>
      <c r="AH21" s="23">
        <f t="shared" si="20"/>
        <v>0.5621743873595515</v>
      </c>
      <c r="AI21" s="23">
        <f t="shared" si="21"/>
        <v>31.909874576455177</v>
      </c>
      <c r="AJ21" s="23">
        <f t="shared" si="22"/>
        <v>0</v>
      </c>
      <c r="AK21" s="117">
        <f t="shared" si="23"/>
        <v>1.7535477151177461</v>
      </c>
      <c r="AL21" s="39">
        <f t="shared" si="24"/>
        <v>96.242774566473997</v>
      </c>
      <c r="AM21" s="39">
        <f t="shared" si="25"/>
        <v>1.1560693641618498</v>
      </c>
      <c r="AN21" s="39">
        <f t="shared" si="26"/>
        <v>0.5780346820809249</v>
      </c>
      <c r="AO21" s="39">
        <f t="shared" si="27"/>
        <v>0</v>
      </c>
      <c r="AP21" s="39">
        <f t="shared" si="28"/>
        <v>95.367384558383293</v>
      </c>
      <c r="AQ21" s="39">
        <f>(((S21*3)+(T21*3)+(2*U21)+(2*V21)+(W21)+(X21)+(Z21))/((('Branco (2)'!$T$10))+(('Branco (2)'!$O$10)*3)))*100</f>
        <v>99.090435607209059</v>
      </c>
      <c r="AR21" s="117">
        <f t="shared" si="29"/>
        <v>0.8309357998014264</v>
      </c>
      <c r="AS21" s="232">
        <f t="shared" si="30"/>
        <v>1.7656987750839733E-2</v>
      </c>
      <c r="AT21" s="23">
        <f t="shared" si="38"/>
        <v>4.9960759984730152E-2</v>
      </c>
      <c r="AU21" s="23">
        <f t="shared" si="40"/>
        <v>2.4980379992365076E-2</v>
      </c>
      <c r="AV21" s="23">
        <f t="shared" si="39"/>
        <v>1.2490189996182538E-2</v>
      </c>
      <c r="AW21" s="23">
        <f t="shared" si="41"/>
        <v>0</v>
      </c>
      <c r="AX21" s="117">
        <f t="shared" si="42"/>
        <v>3.8959697598575226E-2</v>
      </c>
      <c r="AY21" s="40">
        <f t="shared" si="31"/>
        <v>0.75571907573594055</v>
      </c>
      <c r="AZ21" s="23">
        <f t="shared" si="32"/>
        <v>1.5023200527408356</v>
      </c>
      <c r="BA21" s="1">
        <f t="shared" si="33"/>
        <v>0.7006996587858404</v>
      </c>
      <c r="BB21" s="1">
        <f t="shared" si="34"/>
        <v>0.2003426475387679</v>
      </c>
      <c r="BC21" s="1">
        <f t="shared" si="35"/>
        <v>0</v>
      </c>
      <c r="BD21" s="156">
        <f t="shared" si="36"/>
        <v>7.7919395197150451E-2</v>
      </c>
      <c r="BE21" s="134">
        <f t="shared" si="14"/>
        <v>5.4384523105620638E-8</v>
      </c>
      <c r="BF21" s="1">
        <f t="shared" si="43"/>
        <v>1.5954994005349072</v>
      </c>
      <c r="BG21" s="1">
        <f t="shared" si="37"/>
        <v>3.7572254335260027</v>
      </c>
    </row>
    <row r="22" spans="2:59" x14ac:dyDescent="0.25">
      <c r="B22" s="260"/>
      <c r="C22" s="23">
        <f>(C21/1000)*60</f>
        <v>0.6</v>
      </c>
      <c r="D22" s="14" t="s">
        <v>22</v>
      </c>
      <c r="G22" s="17">
        <v>15</v>
      </c>
      <c r="H22" s="17">
        <v>210</v>
      </c>
      <c r="I22" s="41">
        <v>7473</v>
      </c>
      <c r="J22" s="42">
        <v>117</v>
      </c>
      <c r="K22" s="42">
        <v>4</v>
      </c>
      <c r="L22" s="42">
        <v>2</v>
      </c>
      <c r="M22" s="42">
        <v>1</v>
      </c>
      <c r="N22" s="42">
        <v>64404</v>
      </c>
      <c r="O22" s="42">
        <v>98</v>
      </c>
      <c r="P22" s="42">
        <v>0</v>
      </c>
      <c r="Q22" s="42"/>
      <c r="R22" s="43">
        <v>5</v>
      </c>
      <c r="S22" s="32">
        <f t="shared" si="2"/>
        <v>1.1170324009216083E-6</v>
      </c>
      <c r="T22" s="33">
        <f t="shared" si="3"/>
        <v>1.8390142206235883E-8</v>
      </c>
      <c r="U22" s="33">
        <f t="shared" si="3"/>
        <v>6.2872281046960282E-10</v>
      </c>
      <c r="V22" s="33">
        <f t="shared" si="3"/>
        <v>3.1436140523480141E-10</v>
      </c>
      <c r="W22" s="33">
        <f t="shared" si="3"/>
        <v>1.5718070261740071E-10</v>
      </c>
      <c r="X22" s="33">
        <f t="shared" si="7"/>
        <v>8.1939485891712535E-6</v>
      </c>
      <c r="Y22" s="33">
        <f t="shared" si="16"/>
        <v>8.5719409694337821E-9</v>
      </c>
      <c r="Z22" s="33">
        <f t="shared" si="8"/>
        <v>0</v>
      </c>
      <c r="AA22" s="33">
        <f t="shared" si="0"/>
        <v>0</v>
      </c>
      <c r="AB22" s="34">
        <f t="shared" si="1"/>
        <v>4.9028178467878755E-10</v>
      </c>
      <c r="AC22" s="38">
        <f>(('Branco (2)'!$O$10-S22)/('Branco (2)'!$O$10))*100</f>
        <v>0.95614965162071752</v>
      </c>
      <c r="AD22" s="39">
        <f>(('Branco (3)'!$T$10-X22)/('Branco (3)'!$T$10))*100</f>
        <v>-42.006041496703617</v>
      </c>
      <c r="AE22" s="40">
        <f t="shared" si="17"/>
        <v>64.407875156795683</v>
      </c>
      <c r="AF22" s="23">
        <f t="shared" si="18"/>
        <v>2.2019786378391686</v>
      </c>
      <c r="AG22" s="23">
        <f t="shared" si="19"/>
        <v>1.1009893189195843</v>
      </c>
      <c r="AH22" s="23">
        <f t="shared" si="20"/>
        <v>0.55049465945979215</v>
      </c>
      <c r="AI22" s="23">
        <f t="shared" si="21"/>
        <v>30.021546196826165</v>
      </c>
      <c r="AJ22" s="23">
        <f t="shared" si="22"/>
        <v>0</v>
      </c>
      <c r="AK22" s="117">
        <f t="shared" si="23"/>
        <v>1.7171160301596033</v>
      </c>
      <c r="AL22" s="39">
        <f t="shared" si="24"/>
        <v>96.428571428571445</v>
      </c>
      <c r="AM22" s="39">
        <f t="shared" si="25"/>
        <v>1.0989010989010988</v>
      </c>
      <c r="AN22" s="39">
        <f t="shared" si="26"/>
        <v>0.54945054945054939</v>
      </c>
      <c r="AO22" s="39">
        <f t="shared" si="27"/>
        <v>0</v>
      </c>
      <c r="AP22" s="39">
        <f t="shared" si="28"/>
        <v>95.462057607170948</v>
      </c>
      <c r="AQ22" s="39">
        <f>(((S22*3)+(T22*3)+(2*U22)+(2*V22)+(W22)+(X22)+(Z22))/((('Branco (2)'!$T$10))+(('Branco (2)'!$O$10)*3)))*100</f>
        <v>98.997689370399485</v>
      </c>
      <c r="AR22" s="117">
        <f t="shared" si="29"/>
        <v>0.92200144977712062</v>
      </c>
      <c r="AS22" s="232">
        <f t="shared" si="30"/>
        <v>1.9573751476129927E-2</v>
      </c>
      <c r="AT22" s="23">
        <f t="shared" si="38"/>
        <v>5.4179828543197021E-2</v>
      </c>
      <c r="AU22" s="23">
        <f t="shared" si="40"/>
        <v>2.7089914271598511E-2</v>
      </c>
      <c r="AV22" s="23">
        <f t="shared" si="39"/>
        <v>1.3544957135799255E-2</v>
      </c>
      <c r="AW22" s="23">
        <f t="shared" si="41"/>
        <v>0</v>
      </c>
      <c r="AX22" s="117">
        <f t="shared" si="42"/>
        <v>4.2249752338250221E-2</v>
      </c>
      <c r="AY22" s="40">
        <f t="shared" si="31"/>
        <v>0.83775656317836089</v>
      </c>
      <c r="AZ22" s="23">
        <f t="shared" si="32"/>
        <v>1.6291874442939345</v>
      </c>
      <c r="BA22" s="1">
        <f t="shared" si="33"/>
        <v>0.75987209531833821</v>
      </c>
      <c r="BB22" s="1">
        <f t="shared" si="34"/>
        <v>0.21726111245822005</v>
      </c>
      <c r="BC22" s="1">
        <f t="shared" si="35"/>
        <v>0</v>
      </c>
      <c r="BD22" s="156">
        <f t="shared" si="36"/>
        <v>8.4499504676500442E-2</v>
      </c>
      <c r="BE22" s="134">
        <f t="shared" si="14"/>
        <v>5.7213775752733858E-8</v>
      </c>
      <c r="BF22" s="1">
        <f t="shared" si="43"/>
        <v>1.6786547974451245</v>
      </c>
      <c r="BG22" s="1">
        <f t="shared" si="37"/>
        <v>3.5714285714285552</v>
      </c>
    </row>
    <row r="23" spans="2:59" ht="18.75" thickBot="1" x14ac:dyDescent="0.4">
      <c r="B23" s="254"/>
      <c r="C23" s="25">
        <f>(1*C22)/(0.082057*298)</f>
        <v>2.4536880690153747E-2</v>
      </c>
      <c r="D23" s="15" t="s">
        <v>23</v>
      </c>
      <c r="G23" s="17">
        <v>16</v>
      </c>
      <c r="H23" s="17">
        <v>225</v>
      </c>
      <c r="I23" s="41">
        <v>7383</v>
      </c>
      <c r="J23" s="42">
        <v>122</v>
      </c>
      <c r="K23" s="42">
        <v>4</v>
      </c>
      <c r="L23" s="42">
        <v>2</v>
      </c>
      <c r="M23" s="42">
        <v>1</v>
      </c>
      <c r="N23" s="42">
        <v>64279</v>
      </c>
      <c r="O23" s="42">
        <v>109</v>
      </c>
      <c r="P23" s="42">
        <v>0</v>
      </c>
      <c r="Q23" s="42"/>
      <c r="R23" s="43">
        <v>5</v>
      </c>
      <c r="S23" s="32">
        <f t="shared" si="2"/>
        <v>1.1035795819622953E-6</v>
      </c>
      <c r="T23" s="33">
        <f t="shared" si="3"/>
        <v>1.9176045719322885E-8</v>
      </c>
      <c r="U23" s="33">
        <f t="shared" si="3"/>
        <v>6.2872281046960282E-10</v>
      </c>
      <c r="V23" s="33">
        <f t="shared" si="3"/>
        <v>3.1436140523480141E-10</v>
      </c>
      <c r="W23" s="33">
        <f t="shared" si="3"/>
        <v>1.5718070261740071E-10</v>
      </c>
      <c r="X23" s="33">
        <f t="shared" si="7"/>
        <v>8.1780451736435483E-6</v>
      </c>
      <c r="Y23" s="33">
        <f t="shared" si="16"/>
        <v>9.5340976088600218E-9</v>
      </c>
      <c r="Z23" s="33">
        <f t="shared" si="8"/>
        <v>0</v>
      </c>
      <c r="AA23" s="33">
        <f t="shared" si="0"/>
        <v>0</v>
      </c>
      <c r="AB23" s="34">
        <f t="shared" si="1"/>
        <v>4.9028178467878755E-10</v>
      </c>
      <c r="AC23" s="38">
        <f>(('Branco (2)'!$O$10-S23)/('Branco (2)'!$O$10))*100</f>
        <v>2.1489700090881669</v>
      </c>
      <c r="AD23" s="39">
        <f>(('Branco (3)'!$T$10-X23)/('Branco (3)'!$T$10))*100</f>
        <v>-41.730425771172804</v>
      </c>
      <c r="AE23" s="40">
        <f t="shared" si="17"/>
        <v>63.285838373938496</v>
      </c>
      <c r="AF23" s="23">
        <f t="shared" si="18"/>
        <v>2.0749455204569998</v>
      </c>
      <c r="AG23" s="23">
        <f t="shared" si="19"/>
        <v>1.0374727602284999</v>
      </c>
      <c r="AH23" s="23">
        <f t="shared" si="20"/>
        <v>0.51873638011424994</v>
      </c>
      <c r="AI23" s="23">
        <f t="shared" si="21"/>
        <v>31.464952115110741</v>
      </c>
      <c r="AJ23" s="23">
        <f t="shared" si="22"/>
        <v>0</v>
      </c>
      <c r="AK23" s="117">
        <f t="shared" si="23"/>
        <v>1.6180548501510079</v>
      </c>
      <c r="AL23" s="39">
        <f t="shared" si="24"/>
        <v>96.5699208443272</v>
      </c>
      <c r="AM23" s="39">
        <f t="shared" si="25"/>
        <v>1.0554089709762535</v>
      </c>
      <c r="AN23" s="39">
        <f t="shared" si="26"/>
        <v>0.52770448548812676</v>
      </c>
      <c r="AO23" s="39">
        <f t="shared" si="27"/>
        <v>0</v>
      </c>
      <c r="AP23" s="39">
        <f t="shared" si="28"/>
        <v>95.15782288929185</v>
      </c>
      <c r="AQ23" s="39">
        <f>(((S23*3)+(T23*3)+(2*U23)+(2*V23)+(W23)+(X23)+(Z23))/((('Branco (2)'!$T$10))+(('Branco (2)'!$O$10)*3)))*100</f>
        <v>98.537745560222959</v>
      </c>
      <c r="AR23" s="117">
        <f t="shared" si="29"/>
        <v>2.0752586367447741</v>
      </c>
      <c r="AS23" s="232">
        <f t="shared" si="30"/>
        <v>4.3852288190634824E-2</v>
      </c>
      <c r="AT23" s="23">
        <f t="shared" si="38"/>
        <v>0.11474551163131293</v>
      </c>
      <c r="AU23" s="23">
        <f t="shared" si="40"/>
        <v>5.7372755815656463E-2</v>
      </c>
      <c r="AV23" s="23">
        <f t="shared" si="39"/>
        <v>2.8686377907828232E-2</v>
      </c>
      <c r="AW23" s="23">
        <f t="shared" si="41"/>
        <v>0</v>
      </c>
      <c r="AX23" s="117">
        <f t="shared" si="42"/>
        <v>8.9479232007601259E-2</v>
      </c>
      <c r="AY23" s="40">
        <f t="shared" si="31"/>
        <v>1.8768779345591704</v>
      </c>
      <c r="AZ23" s="23">
        <f t="shared" si="32"/>
        <v>3.4503975347535798</v>
      </c>
      <c r="BA23" s="1">
        <f t="shared" si="33"/>
        <v>1.6093058006291638</v>
      </c>
      <c r="BB23" s="1">
        <f t="shared" si="34"/>
        <v>0.4601295016415648</v>
      </c>
      <c r="BC23" s="1">
        <f t="shared" si="35"/>
        <v>0</v>
      </c>
      <c r="BD23" s="156">
        <f t="shared" si="36"/>
        <v>0.17895846401520252</v>
      </c>
      <c r="BE23" s="134">
        <f t="shared" si="14"/>
        <v>5.9571486291994863E-8</v>
      </c>
      <c r="BF23" s="1">
        <f t="shared" si="43"/>
        <v>1.7675371757537681</v>
      </c>
      <c r="BG23" s="1">
        <f t="shared" si="37"/>
        <v>3.4300791556728001</v>
      </c>
    </row>
    <row r="24" spans="2:59" x14ac:dyDescent="0.25">
      <c r="B24" s="253" t="s">
        <v>24</v>
      </c>
      <c r="C24" s="24">
        <v>20</v>
      </c>
      <c r="D24" s="13" t="s">
        <v>21</v>
      </c>
      <c r="G24" s="17">
        <v>17</v>
      </c>
      <c r="H24" s="17">
        <v>240</v>
      </c>
      <c r="I24" s="41">
        <v>7434</v>
      </c>
      <c r="J24" s="42">
        <v>129</v>
      </c>
      <c r="K24" s="42">
        <v>4</v>
      </c>
      <c r="L24" s="42">
        <v>2</v>
      </c>
      <c r="M24" s="42">
        <v>1</v>
      </c>
      <c r="N24" s="42">
        <v>64193</v>
      </c>
      <c r="O24" s="42">
        <v>118</v>
      </c>
      <c r="P24" s="42">
        <v>0</v>
      </c>
      <c r="Q24" s="42"/>
      <c r="R24" s="43">
        <v>5</v>
      </c>
      <c r="S24" s="32">
        <f t="shared" si="2"/>
        <v>1.1112028460392394E-6</v>
      </c>
      <c r="T24" s="33">
        <f t="shared" si="3"/>
        <v>2.0276310637644691E-8</v>
      </c>
      <c r="U24" s="33">
        <f t="shared" si="3"/>
        <v>6.2872281046960282E-10</v>
      </c>
      <c r="V24" s="33">
        <f t="shared" si="3"/>
        <v>3.1436140523480141E-10</v>
      </c>
      <c r="W24" s="33">
        <f t="shared" si="3"/>
        <v>1.5718070261740071E-10</v>
      </c>
      <c r="X24" s="33">
        <f t="shared" si="7"/>
        <v>8.1671036237604851E-6</v>
      </c>
      <c r="Y24" s="33">
        <f t="shared" si="16"/>
        <v>1.0321316677481492E-8</v>
      </c>
      <c r="Z24" s="33">
        <f t="shared" si="8"/>
        <v>0</v>
      </c>
      <c r="AA24" s="33">
        <f t="shared" si="0"/>
        <v>0</v>
      </c>
      <c r="AB24" s="34">
        <f t="shared" si="1"/>
        <v>4.9028178467878755E-10</v>
      </c>
      <c r="AC24" s="38">
        <f>(('Branco (2)'!$O$10-S24)/('Branco (2)'!$O$10))*100</f>
        <v>1.47303847318994</v>
      </c>
      <c r="AD24" s="39">
        <f>(('Branco (3)'!$T$10-X24)/('Branco (3)'!$T$10))*100</f>
        <v>-41.540802152007565</v>
      </c>
      <c r="AE24" s="40">
        <f t="shared" si="17"/>
        <v>62.993044048494582</v>
      </c>
      <c r="AF24" s="23">
        <f t="shared" si="18"/>
        <v>1.9532726836742509</v>
      </c>
      <c r="AG24" s="23">
        <f t="shared" si="19"/>
        <v>0.97663634183712544</v>
      </c>
      <c r="AH24" s="23">
        <f t="shared" si="20"/>
        <v>0.48831817091856272</v>
      </c>
      <c r="AI24" s="23">
        <f t="shared" si="21"/>
        <v>32.065555106260582</v>
      </c>
      <c r="AJ24" s="23">
        <f t="shared" si="22"/>
        <v>0</v>
      </c>
      <c r="AK24" s="117">
        <f t="shared" si="23"/>
        <v>1.5231736488148886</v>
      </c>
      <c r="AL24" s="39">
        <f t="shared" si="24"/>
        <v>96.750000000000014</v>
      </c>
      <c r="AM24" s="39">
        <f t="shared" si="25"/>
        <v>1</v>
      </c>
      <c r="AN24" s="39">
        <f t="shared" si="26"/>
        <v>0.5</v>
      </c>
      <c r="AO24" s="39">
        <f t="shared" si="27"/>
        <v>0</v>
      </c>
      <c r="AP24" s="39">
        <f t="shared" si="28"/>
        <v>95.460989271533961</v>
      </c>
      <c r="AQ24" s="39">
        <f>(((S24*3)+(T24*3)+(2*U24)+(2*V24)+(W24)+(X24)+(Z24))/((('Branco (2)'!$T$10))+(('Branco (2)'!$O$10)*3)))*100</f>
        <v>98.667689169544133</v>
      </c>
      <c r="AR24" s="117">
        <f t="shared" si="29"/>
        <v>1.4251647228112672</v>
      </c>
      <c r="AS24" s="232">
        <f t="shared" si="30"/>
        <v>3.0154867771273332E-2</v>
      </c>
      <c r="AT24" s="23">
        <f t="shared" ref="AT24:AV28" si="44">(AF24/100)*(($AC24/100)*($C$26))/($C$5/1000)</f>
        <v>7.4041570212389787E-2</v>
      </c>
      <c r="AU24" s="23">
        <f t="shared" si="44"/>
        <v>3.7020785106194894E-2</v>
      </c>
      <c r="AV24" s="23">
        <f t="shared" si="44"/>
        <v>1.8510392553097447E-2</v>
      </c>
      <c r="AW24" s="23">
        <f t="shared" si="41"/>
        <v>0</v>
      </c>
      <c r="AX24" s="117">
        <f t="shared" si="42"/>
        <v>5.7738056548379824E-2</v>
      </c>
      <c r="AY24" s="40">
        <f t="shared" si="31"/>
        <v>1.2906283406104986</v>
      </c>
      <c r="AZ24" s="23">
        <f t="shared" si="32"/>
        <v>2.2264300162865611</v>
      </c>
      <c r="BA24" s="1">
        <f t="shared" si="33"/>
        <v>1.0384330222287668</v>
      </c>
      <c r="BB24" s="1">
        <f t="shared" si="34"/>
        <v>0.29690669655168306</v>
      </c>
      <c r="BC24" s="1">
        <f t="shared" si="35"/>
        <v>0</v>
      </c>
      <c r="BD24" s="156">
        <f t="shared" si="36"/>
        <v>0.11547611309675965</v>
      </c>
      <c r="BE24" s="134">
        <f t="shared" si="14"/>
        <v>6.2872281046960283E-8</v>
      </c>
      <c r="BF24" s="1">
        <f t="shared" si="43"/>
        <v>1.8511007243792688</v>
      </c>
      <c r="BG24" s="1">
        <f t="shared" si="37"/>
        <v>3.2499999999999858</v>
      </c>
    </row>
    <row r="25" spans="2:59" x14ac:dyDescent="0.25">
      <c r="B25" s="260"/>
      <c r="C25" s="23">
        <f>(C24/1000)*60</f>
        <v>1.2</v>
      </c>
      <c r="D25" s="14" t="s">
        <v>22</v>
      </c>
      <c r="G25" s="17">
        <v>18</v>
      </c>
      <c r="H25" s="17">
        <v>255</v>
      </c>
      <c r="I25" s="41">
        <v>7509</v>
      </c>
      <c r="J25" s="42">
        <v>120</v>
      </c>
      <c r="K25" s="42">
        <v>4</v>
      </c>
      <c r="L25" s="42">
        <v>3</v>
      </c>
      <c r="M25" s="42">
        <v>1</v>
      </c>
      <c r="N25" s="42">
        <v>64303</v>
      </c>
      <c r="O25" s="42">
        <v>113</v>
      </c>
      <c r="P25" s="42">
        <v>0</v>
      </c>
      <c r="Q25" s="42"/>
      <c r="R25" s="43">
        <v>6</v>
      </c>
      <c r="S25" s="32">
        <f t="shared" si="2"/>
        <v>1.1224135285053333E-6</v>
      </c>
      <c r="T25" s="33">
        <f t="shared" si="3"/>
        <v>1.8861684314088084E-8</v>
      </c>
      <c r="U25" s="33">
        <f t="shared" si="3"/>
        <v>6.2872281046960282E-10</v>
      </c>
      <c r="V25" s="33">
        <f t="shared" si="3"/>
        <v>4.7154210785220207E-10</v>
      </c>
      <c r="W25" s="33">
        <f t="shared" si="3"/>
        <v>1.5718070261740071E-10</v>
      </c>
      <c r="X25" s="33">
        <f t="shared" si="7"/>
        <v>8.181098629424867E-6</v>
      </c>
      <c r="Y25" s="33">
        <f t="shared" si="16"/>
        <v>9.8839727504695637E-9</v>
      </c>
      <c r="Z25" s="33">
        <f t="shared" si="8"/>
        <v>0</v>
      </c>
      <c r="AA25" s="33">
        <f t="shared" si="0"/>
        <v>0</v>
      </c>
      <c r="AB25" s="34">
        <f t="shared" si="1"/>
        <v>5.8833814161454503E-10</v>
      </c>
      <c r="AC25" s="38">
        <f>(('Branco (2)'!$O$10-S25)/('Branco (2)'!$O$10))*100</f>
        <v>0.47902150863376031</v>
      </c>
      <c r="AD25" s="39">
        <f>(('Branco (3)'!$T$10-X25)/('Branco (3)'!$T$10))*100</f>
        <v>-41.783343990474705</v>
      </c>
      <c r="AE25" s="40">
        <f t="shared" si="17"/>
        <v>61.656737322983766</v>
      </c>
      <c r="AF25" s="23">
        <f t="shared" si="18"/>
        <v>2.0552245774327922</v>
      </c>
      <c r="AG25" s="23">
        <f t="shared" si="19"/>
        <v>1.5414184330745939</v>
      </c>
      <c r="AH25" s="23">
        <f t="shared" si="20"/>
        <v>0.51380614435819805</v>
      </c>
      <c r="AI25" s="23">
        <f t="shared" si="21"/>
        <v>32.309601912277309</v>
      </c>
      <c r="AJ25" s="23">
        <f t="shared" si="22"/>
        <v>0</v>
      </c>
      <c r="AK25" s="117">
        <f t="shared" si="23"/>
        <v>1.9232116098733587</v>
      </c>
      <c r="AL25" s="39">
        <f t="shared" si="24"/>
        <v>96.000000000000014</v>
      </c>
      <c r="AM25" s="39">
        <f t="shared" si="25"/>
        <v>1.6</v>
      </c>
      <c r="AN25" s="39">
        <f t="shared" si="26"/>
        <v>0.53333333333333344</v>
      </c>
      <c r="AO25" s="39">
        <f t="shared" si="27"/>
        <v>0</v>
      </c>
      <c r="AP25" s="39">
        <f t="shared" si="28"/>
        <v>95.078921952171228</v>
      </c>
      <c r="AQ25" s="39">
        <f>(((S25*3)+(T25*3)+(2*U25)+(2*V25)+(W25)+(X25)+(Z25))/((('Branco (2)'!$T$10))+(('Branco (2)'!$O$10)*3)))*100</f>
        <v>99.040543700178333</v>
      </c>
      <c r="AR25" s="117">
        <f t="shared" si="29"/>
        <v>0.45986064828840995</v>
      </c>
      <c r="AS25" s="232">
        <f t="shared" si="30"/>
        <v>9.7668984177079251E-3</v>
      </c>
      <c r="AT25" s="23">
        <f t="shared" si="44"/>
        <v>2.5334535892353224E-2</v>
      </c>
      <c r="AU25" s="23">
        <f t="shared" si="44"/>
        <v>1.9000901919264915E-2</v>
      </c>
      <c r="AV25" s="23">
        <f t="shared" si="44"/>
        <v>6.3336339730883061E-3</v>
      </c>
      <c r="AW25" s="23">
        <f t="shared" si="41"/>
        <v>0</v>
      </c>
      <c r="AX25" s="117">
        <f t="shared" si="42"/>
        <v>2.3707226010204887E-2</v>
      </c>
      <c r="AY25" s="40">
        <f t="shared" si="31"/>
        <v>0.41802325227789916</v>
      </c>
      <c r="AZ25" s="23">
        <f t="shared" si="32"/>
        <v>0.76180949428306144</v>
      </c>
      <c r="BA25" s="1">
        <f t="shared" si="33"/>
        <v>0.53297529883538086</v>
      </c>
      <c r="BB25" s="1">
        <f t="shared" si="34"/>
        <v>0.10159148892833643</v>
      </c>
      <c r="BC25" s="1">
        <f t="shared" si="35"/>
        <v>0</v>
      </c>
      <c r="BD25" s="156">
        <f t="shared" si="36"/>
        <v>4.7414452020409774E-2</v>
      </c>
      <c r="BE25" s="134">
        <f t="shared" si="14"/>
        <v>5.8942763481525261E-8</v>
      </c>
      <c r="BF25" s="1">
        <f t="shared" si="43"/>
        <v>1.7203622070830351</v>
      </c>
      <c r="BG25" s="1">
        <f t="shared" si="37"/>
        <v>3.9999999999999858</v>
      </c>
    </row>
    <row r="26" spans="2:59" ht="18.75" thickBot="1" x14ac:dyDescent="0.4">
      <c r="B26" s="254"/>
      <c r="C26" s="25">
        <f>(1*C25)/(0.082057*298)</f>
        <v>4.9073761380307494E-2</v>
      </c>
      <c r="D26" s="15" t="s">
        <v>25</v>
      </c>
      <c r="G26" s="17">
        <v>19</v>
      </c>
      <c r="H26" s="17">
        <v>270</v>
      </c>
      <c r="I26" s="41">
        <v>7423</v>
      </c>
      <c r="J26" s="42">
        <v>112</v>
      </c>
      <c r="K26" s="42">
        <v>4</v>
      </c>
      <c r="L26" s="42">
        <v>2</v>
      </c>
      <c r="M26" s="42">
        <v>1</v>
      </c>
      <c r="N26" s="42">
        <v>64467</v>
      </c>
      <c r="O26" s="42">
        <v>93</v>
      </c>
      <c r="P26" s="42">
        <v>0</v>
      </c>
      <c r="Q26" s="42"/>
      <c r="R26" s="43">
        <v>5</v>
      </c>
      <c r="S26" s="32">
        <f t="shared" si="2"/>
        <v>1.1095586126108788E-6</v>
      </c>
      <c r="T26" s="33">
        <f t="shared" si="3"/>
        <v>1.7604238693148878E-8</v>
      </c>
      <c r="U26" s="33">
        <f t="shared" si="3"/>
        <v>6.2872281046960282E-10</v>
      </c>
      <c r="V26" s="33">
        <f t="shared" si="3"/>
        <v>3.1436140523480141E-10</v>
      </c>
      <c r="W26" s="33">
        <f t="shared" si="3"/>
        <v>1.5718070261740071E-10</v>
      </c>
      <c r="X26" s="33">
        <f t="shared" si="7"/>
        <v>8.2019639105972177E-6</v>
      </c>
      <c r="Y26" s="33">
        <f t="shared" si="16"/>
        <v>8.1345970424218538E-9</v>
      </c>
      <c r="Z26" s="33">
        <f t="shared" si="8"/>
        <v>0</v>
      </c>
      <c r="AA26" s="33">
        <f t="shared" si="0"/>
        <v>0</v>
      </c>
      <c r="AB26" s="34">
        <f t="shared" si="1"/>
        <v>4.9028178467878755E-10</v>
      </c>
      <c r="AC26" s="38">
        <f>(('Branco (2)'!$O$10-S26)/('Branco (2)'!$O$10))*100</f>
        <v>1.618827627991529</v>
      </c>
      <c r="AD26" s="39">
        <f>(('Branco (3)'!$T$10-X26)/('Branco (3)'!$T$10))*100</f>
        <v>-42.144951822371155</v>
      </c>
      <c r="AE26" s="40">
        <f t="shared" si="17"/>
        <v>64.415062187073573</v>
      </c>
      <c r="AF26" s="23">
        <f t="shared" si="18"/>
        <v>2.3005379352526276</v>
      </c>
      <c r="AG26" s="23">
        <f t="shared" si="19"/>
        <v>1.1502689676263138</v>
      </c>
      <c r="AH26" s="23">
        <f t="shared" si="20"/>
        <v>0.5751344838131569</v>
      </c>
      <c r="AI26" s="23">
        <f t="shared" si="21"/>
        <v>29.765023270123702</v>
      </c>
      <c r="AJ26" s="23">
        <f t="shared" si="22"/>
        <v>0</v>
      </c>
      <c r="AK26" s="117">
        <f t="shared" si="23"/>
        <v>1.7939731561106496</v>
      </c>
      <c r="AL26" s="39">
        <f t="shared" si="24"/>
        <v>96.275071633237843</v>
      </c>
      <c r="AM26" s="39">
        <f t="shared" si="25"/>
        <v>1.1461318051575933</v>
      </c>
      <c r="AN26" s="39">
        <f t="shared" si="26"/>
        <v>0.57306590257879664</v>
      </c>
      <c r="AO26" s="39">
        <f t="shared" si="27"/>
        <v>0</v>
      </c>
      <c r="AP26" s="39">
        <f t="shared" si="28"/>
        <v>95.172385680155969</v>
      </c>
      <c r="AQ26" s="39">
        <f>(((S26*3)+(T26*3)+(2*U26)+(2*V26)+(W26)+(X26)+(Z26))/((('Branco (2)'!$T$10))+(('Branco (2)'!$O$10)*3)))*100</f>
        <v>98.854650602304829</v>
      </c>
      <c r="AR26" s="117">
        <f t="shared" si="29"/>
        <v>1.5585274584674895</v>
      </c>
      <c r="AS26" s="232">
        <f t="shared" si="30"/>
        <v>3.3039158040398156E-2</v>
      </c>
      <c r="AT26" s="23">
        <f t="shared" si="44"/>
        <v>9.583599596989939E-2</v>
      </c>
      <c r="AU26" s="23">
        <f t="shared" si="44"/>
        <v>4.7917997984949695E-2</v>
      </c>
      <c r="AV26" s="23">
        <f t="shared" si="44"/>
        <v>2.3958998992474848E-2</v>
      </c>
      <c r="AW26" s="23">
        <f t="shared" si="41"/>
        <v>0</v>
      </c>
      <c r="AX26" s="117">
        <f t="shared" si="42"/>
        <v>7.4733479298287761E-2</v>
      </c>
      <c r="AY26" s="40">
        <f t="shared" si="31"/>
        <v>1.414075964129041</v>
      </c>
      <c r="AZ26" s="23">
        <f t="shared" si="32"/>
        <v>2.8817883988148747</v>
      </c>
      <c r="BA26" s="1">
        <f t="shared" si="33"/>
        <v>1.3440998434778391</v>
      </c>
      <c r="BB26" s="1">
        <f t="shared" si="34"/>
        <v>0.38430234383929651</v>
      </c>
      <c r="BC26" s="1">
        <f t="shared" si="35"/>
        <v>0</v>
      </c>
      <c r="BD26" s="156">
        <f t="shared" si="36"/>
        <v>0.14946695859657552</v>
      </c>
      <c r="BE26" s="134">
        <f t="shared" si="14"/>
        <v>5.4856065213472839E-8</v>
      </c>
      <c r="BF26" s="1">
        <f t="shared" si="43"/>
        <v>1.6212663803786598</v>
      </c>
      <c r="BG26" s="1">
        <f t="shared" si="37"/>
        <v>3.7249283667621569</v>
      </c>
    </row>
    <row r="27" spans="2:59" ht="15.75" thickBot="1" x14ac:dyDescent="0.3">
      <c r="G27" s="17">
        <v>20</v>
      </c>
      <c r="H27" s="17">
        <v>285</v>
      </c>
      <c r="I27" s="41">
        <v>7381</v>
      </c>
      <c r="J27" s="42">
        <v>119</v>
      </c>
      <c r="K27" s="42">
        <v>4</v>
      </c>
      <c r="L27" s="42">
        <v>2</v>
      </c>
      <c r="M27" s="42">
        <v>1</v>
      </c>
      <c r="N27" s="42">
        <v>64385</v>
      </c>
      <c r="O27" s="42">
        <v>100</v>
      </c>
      <c r="P27" s="42">
        <v>0</v>
      </c>
      <c r="Q27" s="42"/>
      <c r="R27" s="43">
        <v>5</v>
      </c>
      <c r="S27" s="32">
        <f t="shared" si="2"/>
        <v>1.1032806304298662E-6</v>
      </c>
      <c r="T27" s="33">
        <f t="shared" si="3"/>
        <v>1.8704503611470684E-8</v>
      </c>
      <c r="U27" s="33">
        <f t="shared" si="3"/>
        <v>6.2872281046960282E-10</v>
      </c>
      <c r="V27" s="33">
        <f t="shared" si="3"/>
        <v>3.1436140523480141E-10</v>
      </c>
      <c r="W27" s="33">
        <f t="shared" si="3"/>
        <v>1.5718070261740071E-10</v>
      </c>
      <c r="X27" s="33">
        <f t="shared" si="7"/>
        <v>8.1915312700110432E-6</v>
      </c>
      <c r="Y27" s="33">
        <f t="shared" si="16"/>
        <v>8.7468785402385531E-9</v>
      </c>
      <c r="Z27" s="33">
        <f t="shared" si="8"/>
        <v>0</v>
      </c>
      <c r="AA27" s="33">
        <f t="shared" si="0"/>
        <v>0</v>
      </c>
      <c r="AB27" s="34">
        <f t="shared" si="1"/>
        <v>4.9028178467878755E-10</v>
      </c>
      <c r="AC27" s="38">
        <f>(('Branco (2)'!$O$10-S27)/('Branco (2)'!$O$10))*100</f>
        <v>2.1754771281429979</v>
      </c>
      <c r="AD27" s="39">
        <f>(('Branco (3)'!$T$10-X27)/('Branco (3)'!$T$10))*100</f>
        <v>-41.964147906422951</v>
      </c>
      <c r="AE27" s="40">
        <f t="shared" si="17"/>
        <v>64.405169866798673</v>
      </c>
      <c r="AF27" s="23">
        <f t="shared" si="18"/>
        <v>2.1648796593881907</v>
      </c>
      <c r="AG27" s="23">
        <f t="shared" si="19"/>
        <v>1.0824398296940954</v>
      </c>
      <c r="AH27" s="23">
        <f t="shared" si="20"/>
        <v>0.54121991484704768</v>
      </c>
      <c r="AI27" s="23">
        <f t="shared" si="21"/>
        <v>30.118104703021618</v>
      </c>
      <c r="AJ27" s="23">
        <f t="shared" si="22"/>
        <v>0</v>
      </c>
      <c r="AK27" s="117">
        <f t="shared" si="23"/>
        <v>1.6881860262503772</v>
      </c>
      <c r="AL27" s="39">
        <f t="shared" si="24"/>
        <v>96.486486486486498</v>
      </c>
      <c r="AM27" s="39">
        <f t="shared" si="25"/>
        <v>1.0810810810810811</v>
      </c>
      <c r="AN27" s="39">
        <f t="shared" si="26"/>
        <v>0.54054054054054057</v>
      </c>
      <c r="AO27" s="39">
        <f t="shared" si="27"/>
        <v>0</v>
      </c>
      <c r="AP27" s="39">
        <f t="shared" si="28"/>
        <v>95.167607226297875</v>
      </c>
      <c r="AQ27" s="39">
        <f>(((S27*3)+(T27*3)+(2*U27)+(2*V27)+(W27)+(X27)+(Z27))/((('Branco (2)'!$T$10))+(('Branco (2)'!$O$10)*3)))*100</f>
        <v>98.633094324174252</v>
      </c>
      <c r="AR27" s="117">
        <f t="shared" si="29"/>
        <v>2.0990414452622983</v>
      </c>
      <c r="AS27" s="232">
        <f t="shared" si="30"/>
        <v>4.4397762078654847E-2</v>
      </c>
      <c r="AT27" s="23">
        <f t="shared" si="44"/>
        <v>0.12119562298278695</v>
      </c>
      <c r="AU27" s="23">
        <f t="shared" si="44"/>
        <v>6.0597811491393476E-2</v>
      </c>
      <c r="AV27" s="23">
        <f t="shared" si="44"/>
        <v>3.0298905745696738E-2</v>
      </c>
      <c r="AW27" s="23">
        <f t="shared" si="41"/>
        <v>0</v>
      </c>
      <c r="AX27" s="117">
        <f t="shared" si="42"/>
        <v>9.4509067178390638E-2</v>
      </c>
      <c r="AY27" s="40">
        <f t="shared" si="31"/>
        <v>1.9002242169664274</v>
      </c>
      <c r="AZ27" s="23">
        <f t="shared" si="32"/>
        <v>3.6443523830924036</v>
      </c>
      <c r="BA27" s="1">
        <f t="shared" si="33"/>
        <v>1.6997686123335871</v>
      </c>
      <c r="BB27" s="1">
        <f t="shared" si="34"/>
        <v>0.48599444816097565</v>
      </c>
      <c r="BC27" s="1">
        <f t="shared" si="35"/>
        <v>0</v>
      </c>
      <c r="BD27" s="156">
        <f t="shared" si="36"/>
        <v>0.18901813435678128</v>
      </c>
      <c r="BE27" s="134">
        <f t="shared" si="14"/>
        <v>5.815685996843826E-8</v>
      </c>
      <c r="BF27" s="1">
        <f t="shared" si="43"/>
        <v>1.7267482639865925</v>
      </c>
      <c r="BG27" s="1">
        <f t="shared" si="37"/>
        <v>3.5135135135135016</v>
      </c>
    </row>
    <row r="28" spans="2:59" x14ac:dyDescent="0.25">
      <c r="B28" s="261" t="s">
        <v>26</v>
      </c>
      <c r="C28" s="262"/>
      <c r="D28" s="21">
        <f>(1*(0.25/1000))/(0.082057*373)</f>
        <v>8.1679964763916645E-6</v>
      </c>
      <c r="G28" s="17">
        <v>21</v>
      </c>
      <c r="H28" s="17">
        <v>300</v>
      </c>
      <c r="I28" s="41">
        <v>7472</v>
      </c>
      <c r="J28" s="42">
        <v>115</v>
      </c>
      <c r="K28" s="42">
        <v>4</v>
      </c>
      <c r="L28" s="42">
        <v>2</v>
      </c>
      <c r="M28" s="42">
        <v>1</v>
      </c>
      <c r="N28" s="42">
        <v>64331</v>
      </c>
      <c r="O28" s="42">
        <v>97</v>
      </c>
      <c r="P28" s="42">
        <v>0</v>
      </c>
      <c r="Q28" s="42"/>
      <c r="R28" s="43">
        <v>5</v>
      </c>
      <c r="S28" s="32">
        <f t="shared" si="2"/>
        <v>1.1168829251553938E-6</v>
      </c>
      <c r="T28" s="33">
        <f t="shared" si="3"/>
        <v>1.8075780801001083E-8</v>
      </c>
      <c r="U28" s="33">
        <f t="shared" si="3"/>
        <v>6.2872281046960282E-10</v>
      </c>
      <c r="V28" s="33">
        <f t="shared" si="3"/>
        <v>3.1436140523480141E-10</v>
      </c>
      <c r="W28" s="33">
        <f t="shared" si="3"/>
        <v>1.5718070261740071E-10</v>
      </c>
      <c r="X28" s="33">
        <f t="shared" si="7"/>
        <v>8.1846609945030727E-6</v>
      </c>
      <c r="Y28" s="33">
        <f t="shared" si="16"/>
        <v>8.4844721840313958E-9</v>
      </c>
      <c r="Z28" s="33">
        <f t="shared" si="8"/>
        <v>0</v>
      </c>
      <c r="AA28" s="33">
        <f t="shared" si="0"/>
        <v>0</v>
      </c>
      <c r="AB28" s="34">
        <f t="shared" si="1"/>
        <v>4.9028178467878755E-10</v>
      </c>
      <c r="AC28" s="38">
        <f>(('Branco (2)'!$O$10-S28)/('Branco (2)'!$O$10))*100</f>
        <v>0.96940321114813299</v>
      </c>
      <c r="AD28" s="39">
        <f>(('Branco (3)'!$T$10-X28)/('Branco (3)'!$T$10))*100</f>
        <v>-41.845081912993606</v>
      </c>
      <c r="AE28" s="40">
        <f t="shared" si="17"/>
        <v>64.210541090543558</v>
      </c>
      <c r="AF28" s="23">
        <f t="shared" si="18"/>
        <v>2.2334101248884717</v>
      </c>
      <c r="AG28" s="23">
        <f t="shared" si="19"/>
        <v>1.1167050624442358</v>
      </c>
      <c r="AH28" s="23">
        <f t="shared" si="20"/>
        <v>0.55835253122211792</v>
      </c>
      <c r="AI28" s="23">
        <f t="shared" si="21"/>
        <v>30.139364700314903</v>
      </c>
      <c r="AJ28" s="23">
        <f t="shared" si="22"/>
        <v>0</v>
      </c>
      <c r="AK28" s="117">
        <f t="shared" si="23"/>
        <v>1.7416264905867198</v>
      </c>
      <c r="AL28" s="39">
        <f t="shared" si="24"/>
        <v>96.36871508379889</v>
      </c>
      <c r="AM28" s="39">
        <f t="shared" si="25"/>
        <v>1.1173184357541899</v>
      </c>
      <c r="AN28" s="39">
        <f t="shared" si="26"/>
        <v>0.55865921787709494</v>
      </c>
      <c r="AO28" s="39">
        <f t="shared" si="27"/>
        <v>0</v>
      </c>
      <c r="AP28" s="39">
        <f t="shared" si="28"/>
        <v>95.314989292762135</v>
      </c>
      <c r="AQ28" s="39">
        <f>(((S28*3)+(T28*3)+(2*U28)+(2*V28)+(W28)+(X28)+(Z28))/((('Branco (2)'!$T$10))+(('Branco (2)'!$O$10)*3)))*100</f>
        <v>98.906568599445905</v>
      </c>
      <c r="AR28" s="117">
        <f t="shared" si="29"/>
        <v>0.93420141856454164</v>
      </c>
      <c r="AS28" s="232">
        <f t="shared" si="30"/>
        <v>1.9814497597940944E-2</v>
      </c>
      <c r="AT28" s="23">
        <f t="shared" si="44"/>
        <v>5.5714929896987467E-2</v>
      </c>
      <c r="AU28" s="23">
        <f t="shared" si="44"/>
        <v>2.7857464948493733E-2</v>
      </c>
      <c r="AV28" s="23">
        <f t="shared" si="44"/>
        <v>1.3928732474246867E-2</v>
      </c>
      <c r="AW28" s="23">
        <f t="shared" si="41"/>
        <v>0</v>
      </c>
      <c r="AX28" s="117">
        <f t="shared" si="42"/>
        <v>4.3446833498447107E-2</v>
      </c>
      <c r="AY28" s="40">
        <f t="shared" si="31"/>
        <v>0.84806049719187238</v>
      </c>
      <c r="AZ28" s="23">
        <f t="shared" si="32"/>
        <v>1.6753479420024131</v>
      </c>
      <c r="BA28" s="1">
        <f t="shared" si="33"/>
        <v>0.78140189180524922</v>
      </c>
      <c r="BB28" s="1">
        <f t="shared" si="34"/>
        <v>0.22341686888691972</v>
      </c>
      <c r="BC28" s="1">
        <f t="shared" si="35"/>
        <v>0</v>
      </c>
      <c r="BD28" s="156">
        <f t="shared" si="36"/>
        <v>8.6893666996894214E-2</v>
      </c>
      <c r="BE28" s="134">
        <f t="shared" si="14"/>
        <v>5.6270691537029455E-8</v>
      </c>
      <c r="BF28" s="1">
        <f t="shared" si="43"/>
        <v>1.6516589864252411</v>
      </c>
      <c r="BG28" s="1">
        <f t="shared" si="37"/>
        <v>3.6312849162011105</v>
      </c>
    </row>
    <row r="29" spans="2:59" x14ac:dyDescent="0.25">
      <c r="B29" s="249" t="s">
        <v>29</v>
      </c>
      <c r="C29" s="250"/>
      <c r="D29" s="22">
        <f>1/3</f>
        <v>0.33333333333333331</v>
      </c>
      <c r="G29" s="17"/>
      <c r="H29" s="17"/>
      <c r="R29" s="238"/>
      <c r="S29" s="32"/>
      <c r="T29" s="33"/>
      <c r="U29" s="33"/>
      <c r="V29" s="33"/>
      <c r="W29" s="33"/>
      <c r="X29" s="33"/>
      <c r="Y29" s="33"/>
      <c r="Z29" s="33"/>
      <c r="AA29" s="33"/>
      <c r="AB29" s="34"/>
      <c r="AC29" s="38"/>
      <c r="AD29" s="39"/>
      <c r="AE29" s="40"/>
      <c r="AF29" s="23"/>
      <c r="AG29" s="23"/>
      <c r="AH29" s="23"/>
      <c r="AI29" s="23"/>
      <c r="AJ29" s="23"/>
      <c r="AK29" s="117"/>
      <c r="AL29" s="39"/>
      <c r="AM29" s="39"/>
      <c r="AN29" s="39"/>
      <c r="AO29" s="39"/>
      <c r="AP29" s="39"/>
      <c r="AQ29" s="39"/>
      <c r="AR29" s="117"/>
      <c r="AS29" s="40"/>
      <c r="AT29" s="23"/>
      <c r="AU29" s="23"/>
      <c r="AV29" s="23"/>
      <c r="AW29" s="23"/>
      <c r="AX29" s="117"/>
      <c r="AY29" s="40"/>
      <c r="AZ29" s="23"/>
      <c r="BA29" s="1"/>
      <c r="BB29" s="1"/>
      <c r="BC29" s="1"/>
      <c r="BD29" s="156"/>
      <c r="BE29" s="134"/>
      <c r="BF29" s="1"/>
    </row>
    <row r="30" spans="2:59" x14ac:dyDescent="0.25">
      <c r="B30" s="249" t="s">
        <v>30</v>
      </c>
      <c r="C30" s="250"/>
      <c r="D30" s="22">
        <f>2/3</f>
        <v>0.66666666666666663</v>
      </c>
      <c r="G30" s="17"/>
      <c r="H30" s="17"/>
      <c r="R30" s="238"/>
      <c r="S30" s="32"/>
      <c r="T30" s="33"/>
      <c r="U30" s="33"/>
      <c r="V30" s="33"/>
      <c r="W30" s="33"/>
      <c r="X30" s="33"/>
      <c r="Y30" s="33"/>
      <c r="Z30" s="33"/>
      <c r="AA30" s="33"/>
      <c r="AB30" s="34"/>
      <c r="AC30" s="38"/>
      <c r="AD30" s="39"/>
      <c r="AE30" s="40"/>
      <c r="AF30" s="23"/>
      <c r="AG30" s="23"/>
      <c r="AH30" s="23"/>
      <c r="AI30" s="23"/>
      <c r="AJ30" s="23"/>
      <c r="AK30" s="117"/>
      <c r="AL30" s="39"/>
      <c r="AM30" s="39"/>
      <c r="AN30" s="39"/>
      <c r="AO30" s="39"/>
      <c r="AP30" s="39"/>
      <c r="AQ30" s="39"/>
      <c r="AR30" s="14"/>
      <c r="AS30" s="40"/>
      <c r="AT30" s="23"/>
      <c r="AU30" s="23"/>
      <c r="AV30" s="23"/>
      <c r="AW30" s="23"/>
      <c r="AX30" s="117"/>
      <c r="AY30" s="40"/>
      <c r="AZ30" s="23"/>
      <c r="BA30" s="1"/>
      <c r="BB30" s="1"/>
      <c r="BC30" s="1"/>
      <c r="BD30" s="156"/>
      <c r="BE30" s="134"/>
      <c r="BF30" s="1"/>
    </row>
    <row r="31" spans="2:59" x14ac:dyDescent="0.25">
      <c r="B31" s="249" t="s">
        <v>27</v>
      </c>
      <c r="C31" s="250"/>
      <c r="D31" s="26">
        <f>D28*D29</f>
        <v>2.7226654921305548E-6</v>
      </c>
      <c r="G31" s="17"/>
      <c r="H31" s="17"/>
      <c r="I31" s="42"/>
      <c r="J31" s="42"/>
      <c r="K31" s="42"/>
      <c r="L31" s="42"/>
      <c r="M31" s="42"/>
      <c r="N31" s="42"/>
      <c r="O31" s="42"/>
      <c r="P31" s="42"/>
      <c r="Q31" s="42"/>
      <c r="R31" s="43"/>
      <c r="S31" s="32"/>
      <c r="T31" s="33"/>
      <c r="U31" s="33"/>
      <c r="V31" s="33"/>
      <c r="W31" s="33"/>
      <c r="X31" s="33"/>
      <c r="Y31" s="33"/>
      <c r="Z31" s="33"/>
      <c r="AA31" s="33"/>
      <c r="AB31" s="34"/>
      <c r="AC31" s="38"/>
      <c r="AD31" s="39"/>
      <c r="AE31" s="40"/>
      <c r="AF31" s="23"/>
      <c r="AG31" s="23"/>
      <c r="AH31" s="23"/>
      <c r="AI31" s="23"/>
      <c r="AJ31" s="23"/>
      <c r="AK31" s="117"/>
      <c r="AL31" s="39"/>
      <c r="AM31" s="39"/>
      <c r="AN31" s="39"/>
      <c r="AO31" s="39"/>
      <c r="AP31" s="39"/>
      <c r="AQ31" s="39"/>
      <c r="AR31" s="14"/>
      <c r="AS31" s="40"/>
      <c r="AT31" s="23"/>
      <c r="AU31" s="23"/>
      <c r="AV31" s="23"/>
      <c r="AW31" s="23"/>
      <c r="AX31" s="117"/>
      <c r="AY31" s="40"/>
      <c r="AZ31" s="23"/>
      <c r="BA31" s="1"/>
      <c r="BB31" s="1"/>
      <c r="BC31" s="1"/>
      <c r="BD31" s="156"/>
      <c r="BE31" s="134"/>
      <c r="BF31" s="1"/>
    </row>
    <row r="32" spans="2:59" ht="15.75" thickBot="1" x14ac:dyDescent="0.3">
      <c r="B32" s="251" t="s">
        <v>28</v>
      </c>
      <c r="C32" s="252"/>
      <c r="D32" s="27">
        <f>D28*D30</f>
        <v>5.4453309842611097E-6</v>
      </c>
      <c r="G32" s="18"/>
      <c r="H32" s="18"/>
      <c r="I32" s="45"/>
      <c r="J32" s="45"/>
      <c r="K32" s="45"/>
      <c r="L32" s="45"/>
      <c r="M32" s="45"/>
      <c r="N32" s="45"/>
      <c r="O32" s="45"/>
      <c r="P32" s="45"/>
      <c r="Q32" s="45"/>
      <c r="R32" s="46"/>
      <c r="S32" s="35"/>
      <c r="T32" s="36"/>
      <c r="U32" s="36"/>
      <c r="V32" s="36"/>
      <c r="W32" s="36"/>
      <c r="X32" s="36"/>
      <c r="Y32" s="36"/>
      <c r="Z32" s="36"/>
      <c r="AA32" s="36"/>
      <c r="AB32" s="37"/>
      <c r="AC32" s="38"/>
      <c r="AD32" s="107"/>
      <c r="AE32" s="121"/>
      <c r="AF32" s="118"/>
      <c r="AG32" s="118"/>
      <c r="AH32" s="118"/>
      <c r="AI32" s="118"/>
      <c r="AJ32" s="118"/>
      <c r="AK32" s="119"/>
      <c r="AL32" s="107"/>
      <c r="AM32" s="107"/>
      <c r="AN32" s="107"/>
      <c r="AO32" s="107"/>
      <c r="AP32" s="107"/>
      <c r="AQ32" s="107"/>
      <c r="AR32" s="15"/>
      <c r="AS32" s="121"/>
      <c r="AT32" s="118"/>
      <c r="AU32" s="118"/>
      <c r="AV32" s="118"/>
      <c r="AW32" s="118"/>
      <c r="AX32" s="119"/>
      <c r="AY32" s="121"/>
      <c r="AZ32" s="118"/>
      <c r="BA32" s="179"/>
      <c r="BB32" s="179"/>
      <c r="BC32" s="179"/>
      <c r="BD32" s="180"/>
      <c r="BE32" s="134"/>
      <c r="BF32" s="1"/>
    </row>
    <row r="33" spans="2:58" x14ac:dyDescent="0.25">
      <c r="AC33" s="105" t="s">
        <v>54</v>
      </c>
      <c r="AS33" s="241">
        <f>AVERAGE(AS9:AS28)</f>
        <v>4.0794437921415586E-2</v>
      </c>
    </row>
    <row r="34" spans="2:58" ht="15.75" thickBot="1" x14ac:dyDescent="0.3">
      <c r="B34" s="28">
        <f>D28*0.24</f>
        <v>1.9603191543339994E-6</v>
      </c>
      <c r="C34" s="1">
        <v>1028</v>
      </c>
      <c r="AC34" s="106">
        <f>AVERAGE(AC12:AC28)</f>
        <v>1.6227257337348799</v>
      </c>
      <c r="BF34" s="1">
        <f>AVERAGE(BF9:BF12)</f>
        <v>7.2095936374491725</v>
      </c>
    </row>
    <row r="35" spans="2:58" ht="15.75" thickBot="1" x14ac:dyDescent="0.3">
      <c r="B35" s="28">
        <f>B34/C37</f>
        <v>1.9137512082661891E-9</v>
      </c>
      <c r="C35">
        <v>1009</v>
      </c>
      <c r="BF35" s="1">
        <f>AVERAGE(BF13:BF16)</f>
        <v>1.7717063887086506</v>
      </c>
    </row>
    <row r="36" spans="2:58" ht="15.75" thickBot="1" x14ac:dyDescent="0.3">
      <c r="C36">
        <v>1036</v>
      </c>
      <c r="F36" s="265" t="s">
        <v>68</v>
      </c>
      <c r="G36" s="255" t="s">
        <v>84</v>
      </c>
      <c r="H36" s="256"/>
      <c r="I36" s="256"/>
      <c r="J36" s="256"/>
      <c r="K36" s="256"/>
      <c r="L36" s="257"/>
      <c r="M36" s="268" t="s">
        <v>35</v>
      </c>
      <c r="N36" s="258" t="s">
        <v>87</v>
      </c>
      <c r="O36" s="265" t="s">
        <v>85</v>
      </c>
      <c r="P36" s="258" t="s">
        <v>38</v>
      </c>
      <c r="Q36" s="265" t="s">
        <v>53</v>
      </c>
      <c r="R36" s="265" t="s">
        <v>69</v>
      </c>
      <c r="BF36" s="1">
        <f>AVERAGE(BF18:BF21)</f>
        <v>1.6951574097261273</v>
      </c>
    </row>
    <row r="37" spans="2:58" ht="15.75" thickBot="1" x14ac:dyDescent="0.3">
      <c r="C37" s="1">
        <f>AVERAGE(C34:C36)</f>
        <v>1024.3333333333333</v>
      </c>
      <c r="F37" s="266"/>
      <c r="G37" s="131" t="s">
        <v>40</v>
      </c>
      <c r="H37" s="132" t="s">
        <v>41</v>
      </c>
      <c r="I37" s="132" t="s">
        <v>42</v>
      </c>
      <c r="J37" s="132" t="s">
        <v>10</v>
      </c>
      <c r="K37" s="132" t="s">
        <v>37</v>
      </c>
      <c r="L37" s="163" t="s">
        <v>11</v>
      </c>
      <c r="M37" s="269"/>
      <c r="N37" s="259"/>
      <c r="O37" s="266"/>
      <c r="P37" s="259"/>
      <c r="Q37" s="266"/>
      <c r="R37" s="266"/>
      <c r="BF37" s="1">
        <f>AVERAGE(BF22:BF25)</f>
        <v>1.754413726165299</v>
      </c>
    </row>
    <row r="38" spans="2:58" x14ac:dyDescent="0.25">
      <c r="F38" s="152">
        <v>1</v>
      </c>
      <c r="G38" s="160">
        <f>AVERAGE(AE10:AE12)</f>
        <v>32.979377696719652</v>
      </c>
      <c r="H38" s="165">
        <f>AVERAGE(AF10:AF12)</f>
        <v>1.3495272530031051</v>
      </c>
      <c r="I38" s="165">
        <f>AVERAGE(AG10:AG12)</f>
        <v>0.9130076163733637</v>
      </c>
      <c r="J38" s="165">
        <f>AVERAGE(AH10:AH12)</f>
        <v>0.35527810349130867</v>
      </c>
      <c r="K38" s="165">
        <f>AVERAGE(AJ10:AJ12)</f>
        <v>0.246669760207751</v>
      </c>
      <c r="L38" s="166">
        <f>AVERAGE(AK10:AK12)</f>
        <v>5.6708025061614018</v>
      </c>
      <c r="M38" s="173">
        <f>AVERAGE(AC9:AC10:AC12)</f>
        <v>8.7956301120872471</v>
      </c>
      <c r="N38" s="170">
        <f>AVERAGE(AI8:AI12)</f>
        <v>44.245351880602428</v>
      </c>
      <c r="O38" s="173">
        <f>AVERAGE(AL9:AL12)</f>
        <v>86.180244693176675</v>
      </c>
      <c r="P38" s="173">
        <f>AVERAGE(AQ10:AQ12)</f>
        <v>96.696338226473429</v>
      </c>
      <c r="Q38" s="199">
        <f>AVERAGE(AR10:AR12)</f>
        <v>3.2146025128678044</v>
      </c>
      <c r="R38" s="176">
        <f>AVERAGE(AY10:AY12)</f>
        <v>2.8518043600853034</v>
      </c>
      <c r="BF38" s="1">
        <f>AVERAGE(BF26:BF28)</f>
        <v>1.6665578769301643</v>
      </c>
    </row>
    <row r="39" spans="2:58" x14ac:dyDescent="0.25">
      <c r="B39" s="5"/>
      <c r="C39" s="3"/>
      <c r="D39" s="198"/>
      <c r="F39" s="148">
        <v>2</v>
      </c>
      <c r="G39" s="161">
        <f>AVERAGE(AE13:AE16)</f>
        <v>57.187491068294378</v>
      </c>
      <c r="H39" s="164">
        <f>AVERAGE(AF13:AF16)</f>
        <v>1.6409484684706517</v>
      </c>
      <c r="I39" s="164">
        <f>AVERAGE(AG13:AG16)</f>
        <v>1.4037351266913529</v>
      </c>
      <c r="J39" s="164">
        <f>AVERAGE(AH13:AH16)</f>
        <v>0.4679117088971177</v>
      </c>
      <c r="K39" s="164">
        <f>AVERAGE(AJ13:AJ16)</f>
        <v>0</v>
      </c>
      <c r="L39" s="167">
        <f>AVERAGE(AK13:AK16)</f>
        <v>2.541940428729752</v>
      </c>
      <c r="M39" s="174">
        <f>AVERAGE(AC13,AC16)</f>
        <v>2.2284913662526598</v>
      </c>
      <c r="N39" s="171">
        <f>AVERAGE(AI13:AI16)</f>
        <v>36.757973198916758</v>
      </c>
      <c r="O39" s="174">
        <f>AVERAGE(AL13:AL16)</f>
        <v>96.325885144085504</v>
      </c>
      <c r="P39" s="174">
        <f>AVERAGE(AQ13:AQ16)</f>
        <v>98.967968286355898</v>
      </c>
      <c r="Q39" s="200">
        <f>AVERAGE(AR13:AR16)</f>
        <v>1.8658303382118426</v>
      </c>
      <c r="R39" s="177">
        <f>AVERAGE(AY13:AY16)</f>
        <v>1.6965956566521616</v>
      </c>
    </row>
    <row r="40" spans="2:58" x14ac:dyDescent="0.25">
      <c r="F40" s="148">
        <v>3</v>
      </c>
      <c r="G40" s="161">
        <f t="shared" ref="G40:J40" si="45">AVERAGE(AE18:AE21)</f>
        <v>62.160956273675254</v>
      </c>
      <c r="H40" s="164">
        <f t="shared" si="45"/>
        <v>1.9877591825381393</v>
      </c>
      <c r="I40" s="164">
        <f t="shared" si="45"/>
        <v>1.0603843495332788</v>
      </c>
      <c r="J40" s="164">
        <f t="shared" si="45"/>
        <v>0.53019217476663938</v>
      </c>
      <c r="K40" s="164">
        <f>AVERAGE(AJ18:AJ21)</f>
        <v>0</v>
      </c>
      <c r="L40" s="167">
        <f>AVERAGE(AK18:AK21)</f>
        <v>1.896868258883865</v>
      </c>
      <c r="M40" s="174">
        <f>AVERAGE(AC18,AC21)</f>
        <v>1.1151923659497127</v>
      </c>
      <c r="N40" s="171">
        <f>AVERAGE(AI18:AI21)</f>
        <v>32.363839760602829</v>
      </c>
      <c r="O40" s="174">
        <f>AVERAGE(AL18:AL21)</f>
        <v>96.569546078985155</v>
      </c>
      <c r="P40" s="174">
        <f>AVERAGE(AQ18:AQ21)</f>
        <v>98.818831374500235</v>
      </c>
      <c r="Q40" s="200">
        <f>AVERAGE(AR18:AR21)</f>
        <v>1.5703502576488886</v>
      </c>
      <c r="R40" s="177">
        <f>AVERAGE(AY18:AY21)</f>
        <v>1.4228377362840814</v>
      </c>
    </row>
    <row r="41" spans="2:58" x14ac:dyDescent="0.25">
      <c r="F41" s="148">
        <v>4</v>
      </c>
      <c r="G41" s="161">
        <f t="shared" ref="G41:J41" si="46">AVERAGE(AE22:AE25)</f>
        <v>63.085873725553128</v>
      </c>
      <c r="H41" s="164">
        <f t="shared" si="46"/>
        <v>2.0713553548508026</v>
      </c>
      <c r="I41" s="164">
        <f t="shared" si="46"/>
        <v>1.1641292135149508</v>
      </c>
      <c r="J41" s="164">
        <f t="shared" si="46"/>
        <v>0.51783883871270064</v>
      </c>
      <c r="K41" s="164">
        <f>AVERAGE(AJ22:AJ25)</f>
        <v>0</v>
      </c>
      <c r="L41" s="167">
        <f>AVERAGE(AK22:AK25)</f>
        <v>1.6953890347497147</v>
      </c>
      <c r="M41" s="174">
        <f>AVERAGE(AC22:AC25)</f>
        <v>1.2642949106331463</v>
      </c>
      <c r="N41" s="171">
        <f>AVERAGE(AI22:AI25)</f>
        <v>31.465413832618701</v>
      </c>
      <c r="O41" s="174">
        <f>AVERAGE(AL22:AL25)</f>
        <v>96.437123068224665</v>
      </c>
      <c r="P41" s="174">
        <f>AVERAGE(AQ22:AQ25)</f>
        <v>98.810916950086224</v>
      </c>
      <c r="Q41" s="200">
        <f>AVERAGE(AR22:AR25)</f>
        <v>1.2205713644053928</v>
      </c>
      <c r="R41" s="177">
        <f>AVERAGE(AY22:AY25)</f>
        <v>1.1058215226564823</v>
      </c>
    </row>
    <row r="42" spans="2:58" ht="15.75" thickBot="1" x14ac:dyDescent="0.3">
      <c r="F42" s="149">
        <v>5</v>
      </c>
      <c r="G42" s="162">
        <f t="shared" ref="G42:J42" si="47">AVERAGE(AE26:AE28)</f>
        <v>64.343591048138606</v>
      </c>
      <c r="H42" s="168">
        <f t="shared" si="47"/>
        <v>2.2329425731764303</v>
      </c>
      <c r="I42" s="168">
        <f t="shared" si="47"/>
        <v>1.1164712865882152</v>
      </c>
      <c r="J42" s="168">
        <f t="shared" si="47"/>
        <v>0.55823564329410758</v>
      </c>
      <c r="K42" s="168">
        <f>AVERAGE(AJ26:AJ28)</f>
        <v>0</v>
      </c>
      <c r="L42" s="169">
        <f>AVERAGE(AK26:AK28)</f>
        <v>1.7412618909825823</v>
      </c>
      <c r="M42" s="175">
        <f>AVERAGE(AC26:AC28)</f>
        <v>1.5879026557608864</v>
      </c>
      <c r="N42" s="172">
        <f>AVERAGE(AI26:AI29)</f>
        <v>30.007497557820074</v>
      </c>
      <c r="O42" s="175">
        <f>AVERAGE(AL26:AL28)</f>
        <v>96.376757734507734</v>
      </c>
      <c r="P42" s="175">
        <f>AVERAGE(AQ26:AQ28)</f>
        <v>98.798104508641657</v>
      </c>
      <c r="Q42" s="201">
        <f>AVERAGE(AR26:AR29)</f>
        <v>1.5305901074314432</v>
      </c>
      <c r="R42" s="178">
        <f>AVERAGE(AY26:AY27)</f>
        <v>1.6571500905477343</v>
      </c>
    </row>
    <row r="44" spans="2:58" x14ac:dyDescent="0.25">
      <c r="K44" s="207">
        <v>15</v>
      </c>
      <c r="L44" s="207">
        <v>100</v>
      </c>
      <c r="M44" s="207">
        <v>125</v>
      </c>
    </row>
    <row r="45" spans="2:58" x14ac:dyDescent="0.25">
      <c r="K45" s="207">
        <v>13</v>
      </c>
      <c r="L45" s="207">
        <v>51</v>
      </c>
      <c r="M45" s="207">
        <v>41</v>
      </c>
    </row>
    <row r="46" spans="2:58" x14ac:dyDescent="0.25">
      <c r="K46" s="207">
        <v>10</v>
      </c>
      <c r="L46" s="207">
        <v>26</v>
      </c>
      <c r="M46" s="207">
        <v>13</v>
      </c>
    </row>
    <row r="47" spans="2:58" x14ac:dyDescent="0.25">
      <c r="K47" s="42">
        <v>12</v>
      </c>
      <c r="L47" s="42">
        <v>32</v>
      </c>
      <c r="M47" s="42">
        <v>16</v>
      </c>
    </row>
    <row r="48" spans="2:58" x14ac:dyDescent="0.25">
      <c r="K48" s="42">
        <v>11</v>
      </c>
      <c r="L48" s="42">
        <v>29</v>
      </c>
      <c r="M48" s="42">
        <v>15</v>
      </c>
    </row>
    <row r="49" spans="11:13" x14ac:dyDescent="0.25">
      <c r="K49" s="42">
        <v>11</v>
      </c>
      <c r="L49" s="42">
        <v>25</v>
      </c>
      <c r="M49" s="42">
        <v>13</v>
      </c>
    </row>
    <row r="50" spans="11:13" x14ac:dyDescent="0.25">
      <c r="K50" s="42">
        <v>12</v>
      </c>
      <c r="L50" s="42">
        <v>36</v>
      </c>
      <c r="M50" s="42">
        <v>19</v>
      </c>
    </row>
    <row r="51" spans="11:13" x14ac:dyDescent="0.25">
      <c r="K51" s="42">
        <v>12</v>
      </c>
      <c r="L51" s="42">
        <v>35</v>
      </c>
      <c r="M51" s="42">
        <v>18</v>
      </c>
    </row>
    <row r="52" spans="11:13" x14ac:dyDescent="0.25">
      <c r="K52" s="42">
        <v>14</v>
      </c>
      <c r="L52" s="42">
        <v>34</v>
      </c>
      <c r="M52" s="42">
        <v>18</v>
      </c>
    </row>
    <row r="53" spans="11:13" x14ac:dyDescent="0.25">
      <c r="K53" s="42">
        <v>14</v>
      </c>
      <c r="L53" s="42">
        <v>36</v>
      </c>
      <c r="M53" s="42">
        <v>19</v>
      </c>
    </row>
    <row r="54" spans="11:13" x14ac:dyDescent="0.25">
      <c r="K54" s="42">
        <v>10</v>
      </c>
      <c r="L54" s="42">
        <v>27</v>
      </c>
      <c r="M54" s="42">
        <v>14</v>
      </c>
    </row>
    <row r="55" spans="11:13" x14ac:dyDescent="0.25">
      <c r="K55" s="42">
        <v>11</v>
      </c>
      <c r="L55" s="42">
        <v>34</v>
      </c>
      <c r="M55" s="42">
        <v>18</v>
      </c>
    </row>
    <row r="56" spans="11:13" x14ac:dyDescent="0.25">
      <c r="K56" s="42">
        <v>15</v>
      </c>
      <c r="L56" s="42">
        <v>34</v>
      </c>
      <c r="M56" s="42">
        <v>18</v>
      </c>
    </row>
    <row r="57" spans="11:13" x14ac:dyDescent="0.25">
      <c r="K57" s="42">
        <v>9</v>
      </c>
      <c r="L57" s="42">
        <v>32</v>
      </c>
      <c r="M57" s="42">
        <v>17</v>
      </c>
    </row>
    <row r="58" spans="11:13" x14ac:dyDescent="0.25">
      <c r="K58" s="42">
        <v>7</v>
      </c>
      <c r="L58" s="42">
        <v>31</v>
      </c>
      <c r="M58" s="42">
        <v>16</v>
      </c>
    </row>
    <row r="59" spans="11:13" x14ac:dyDescent="0.25">
      <c r="K59" s="42">
        <v>8</v>
      </c>
      <c r="L59" s="42">
        <v>31</v>
      </c>
      <c r="M59" s="42">
        <v>17</v>
      </c>
    </row>
    <row r="60" spans="11:13" x14ac:dyDescent="0.25">
      <c r="K60" s="42">
        <v>11</v>
      </c>
      <c r="L60" s="42">
        <v>31</v>
      </c>
      <c r="M60" s="42">
        <v>16</v>
      </c>
    </row>
    <row r="61" spans="11:13" x14ac:dyDescent="0.25">
      <c r="K61" s="42">
        <v>11</v>
      </c>
      <c r="L61" s="42">
        <v>29</v>
      </c>
      <c r="M61" s="42">
        <v>16</v>
      </c>
    </row>
    <row r="62" spans="11:13" x14ac:dyDescent="0.25">
      <c r="K62" s="42">
        <v>11</v>
      </c>
      <c r="L62" s="42">
        <v>30</v>
      </c>
      <c r="M62" s="42">
        <v>16</v>
      </c>
    </row>
    <row r="63" spans="11:13" x14ac:dyDescent="0.25">
      <c r="K63" s="42">
        <v>11</v>
      </c>
      <c r="L63" s="42">
        <v>30</v>
      </c>
      <c r="M63" s="42">
        <v>16</v>
      </c>
    </row>
    <row r="64" spans="11:13" x14ac:dyDescent="0.25">
      <c r="K64" s="42">
        <v>11</v>
      </c>
      <c r="L64" s="42">
        <v>30</v>
      </c>
      <c r="M64" s="42">
        <v>16</v>
      </c>
    </row>
  </sheetData>
  <mergeCells count="32">
    <mergeCell ref="BF3:BF4"/>
    <mergeCell ref="B21:B23"/>
    <mergeCell ref="AE3:AK3"/>
    <mergeCell ref="AL3:AL4"/>
    <mergeCell ref="AM3:AM4"/>
    <mergeCell ref="AN3:AN4"/>
    <mergeCell ref="AO3:AO4"/>
    <mergeCell ref="AQ3:AQ4"/>
    <mergeCell ref="G3:G4"/>
    <mergeCell ref="H3:H4"/>
    <mergeCell ref="I3:R3"/>
    <mergeCell ref="S3:AB3"/>
    <mergeCell ref="AC3:AC4"/>
    <mergeCell ref="AD3:AD4"/>
    <mergeCell ref="B32:C32"/>
    <mergeCell ref="AR3:AR4"/>
    <mergeCell ref="AS3:AX3"/>
    <mergeCell ref="AY3:BD3"/>
    <mergeCell ref="BE3:BE4"/>
    <mergeCell ref="B24:B26"/>
    <mergeCell ref="B28:C28"/>
    <mergeCell ref="B29:C29"/>
    <mergeCell ref="B30:C30"/>
    <mergeCell ref="B31:C31"/>
    <mergeCell ref="Q36:Q37"/>
    <mergeCell ref="R36:R37"/>
    <mergeCell ref="F36:F37"/>
    <mergeCell ref="G36:L36"/>
    <mergeCell ref="M36:M37"/>
    <mergeCell ref="N36:N37"/>
    <mergeCell ref="O36:O37"/>
    <mergeCell ref="P36:P3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9DA8B-A4B7-47B4-9265-A97B4FFB6EE0}">
  <dimension ref="A1:W23"/>
  <sheetViews>
    <sheetView workbookViewId="0">
      <selection activeCell="O26" sqref="O26"/>
    </sheetView>
  </sheetViews>
  <sheetFormatPr defaultRowHeight="15" x14ac:dyDescent="0.25"/>
  <cols>
    <col min="1" max="1" width="20.7109375" bestFit="1" customWidth="1"/>
    <col min="3" max="3" width="11.28515625" bestFit="1" customWidth="1"/>
    <col min="4" max="4" width="13.28515625" bestFit="1" customWidth="1"/>
    <col min="5" max="5" width="13.42578125" bestFit="1" customWidth="1"/>
    <col min="6" max="6" width="11.5703125" bestFit="1" customWidth="1"/>
    <col min="7" max="7" width="10.85546875" bestFit="1" customWidth="1"/>
    <col min="9" max="9" width="10.85546875" bestFit="1" customWidth="1"/>
    <col min="10" max="10" width="10.28515625" bestFit="1" customWidth="1"/>
    <col min="11" max="11" width="9.7109375" bestFit="1" customWidth="1"/>
    <col min="12" max="12" width="9.5703125" bestFit="1" customWidth="1"/>
    <col min="15" max="15" width="13.28515625" bestFit="1" customWidth="1"/>
    <col min="16" max="16" width="13.42578125" bestFit="1" customWidth="1"/>
    <col min="17" max="17" width="11.28515625" bestFit="1" customWidth="1"/>
    <col min="18" max="18" width="10.85546875" bestFit="1" customWidth="1"/>
    <col min="20" max="20" width="11.28515625" bestFit="1" customWidth="1"/>
    <col min="21" max="21" width="10.28515625" bestFit="1" customWidth="1"/>
  </cols>
  <sheetData>
    <row r="1" spans="1:23" ht="15.75" thickBot="1" x14ac:dyDescent="0.3">
      <c r="C1" s="138" t="s">
        <v>65</v>
      </c>
      <c r="D1" s="135">
        <v>4.5999999999999996</v>
      </c>
      <c r="E1" s="135"/>
      <c r="F1" s="135">
        <v>3.1</v>
      </c>
      <c r="G1" s="135"/>
      <c r="H1" s="135"/>
      <c r="I1" s="135">
        <v>2.5</v>
      </c>
      <c r="J1" s="135"/>
      <c r="K1" s="135"/>
      <c r="L1" s="135"/>
      <c r="N1" s="245" t="s">
        <v>67</v>
      </c>
      <c r="O1" s="245"/>
      <c r="P1" s="245"/>
      <c r="Q1" s="245"/>
      <c r="R1" s="245"/>
      <c r="S1" s="245"/>
      <c r="T1" s="245"/>
      <c r="U1" s="245"/>
      <c r="V1" s="245"/>
      <c r="W1" s="245"/>
    </row>
    <row r="2" spans="1:23" ht="15.75" thickBot="1" x14ac:dyDescent="0.3">
      <c r="A2" s="139" t="s">
        <v>72</v>
      </c>
      <c r="C2" s="142" t="s">
        <v>66</v>
      </c>
      <c r="D2" s="136" t="s">
        <v>43</v>
      </c>
      <c r="E2" s="136" t="s">
        <v>44</v>
      </c>
      <c r="F2" s="136" t="s">
        <v>45</v>
      </c>
      <c r="G2" s="136" t="s">
        <v>46</v>
      </c>
      <c r="H2" s="136" t="s">
        <v>47</v>
      </c>
      <c r="I2" s="136" t="s">
        <v>48</v>
      </c>
      <c r="J2" s="136" t="s">
        <v>49</v>
      </c>
      <c r="K2" s="136" t="s">
        <v>50</v>
      </c>
      <c r="L2" s="137" t="s">
        <v>51</v>
      </c>
      <c r="N2" s="139" t="s">
        <v>66</v>
      </c>
      <c r="O2" s="150" t="s">
        <v>43</v>
      </c>
      <c r="P2" s="150" t="s">
        <v>44</v>
      </c>
      <c r="Q2" s="150" t="s">
        <v>45</v>
      </c>
      <c r="R2" s="150" t="s">
        <v>46</v>
      </c>
      <c r="S2" s="150" t="s">
        <v>47</v>
      </c>
      <c r="T2" s="150" t="s">
        <v>48</v>
      </c>
      <c r="U2" s="150" t="s">
        <v>49</v>
      </c>
      <c r="V2" s="150" t="s">
        <v>50</v>
      </c>
      <c r="W2" s="151" t="s">
        <v>51</v>
      </c>
    </row>
    <row r="3" spans="1:23" ht="15" customHeight="1" x14ac:dyDescent="0.25">
      <c r="A3" s="246" t="s">
        <v>71</v>
      </c>
      <c r="C3" s="140">
        <v>1</v>
      </c>
      <c r="D3" s="143">
        <v>31650</v>
      </c>
      <c r="E3" s="144"/>
      <c r="F3" s="144">
        <v>14</v>
      </c>
      <c r="G3" s="144"/>
      <c r="H3" s="144"/>
      <c r="I3" s="144">
        <v>43088</v>
      </c>
      <c r="J3" s="144"/>
      <c r="K3" s="144"/>
      <c r="L3" s="145"/>
      <c r="N3" s="105">
        <v>1</v>
      </c>
      <c r="O3" s="153">
        <f>D3*$C$14</f>
        <v>4.730908000691677E-6</v>
      </c>
      <c r="P3" s="144"/>
      <c r="Q3" s="153">
        <f>F3*$C$16</f>
        <v>2.0713070461164191E-9</v>
      </c>
      <c r="R3" s="144"/>
      <c r="S3" s="144"/>
      <c r="T3" s="153">
        <f>I3*$C$19</f>
        <v>5.4819709460625268E-6</v>
      </c>
      <c r="U3" s="144"/>
      <c r="V3" s="144"/>
      <c r="W3" s="145"/>
    </row>
    <row r="4" spans="1:23" ht="14.25" customHeight="1" x14ac:dyDescent="0.25">
      <c r="A4" s="246"/>
      <c r="C4" s="140">
        <v>2</v>
      </c>
      <c r="D4" s="5">
        <v>31428</v>
      </c>
      <c r="E4" s="3"/>
      <c r="F4" s="3">
        <v>9</v>
      </c>
      <c r="G4" s="3"/>
      <c r="H4" s="3"/>
      <c r="I4" s="3">
        <v>45275</v>
      </c>
      <c r="J4" s="3"/>
      <c r="K4" s="3"/>
      <c r="L4" s="146"/>
      <c r="N4" s="140">
        <v>2</v>
      </c>
      <c r="O4" s="134">
        <f t="shared" ref="O4:O9" si="0">D4*$C$14</f>
        <v>4.6977243805920386E-6</v>
      </c>
      <c r="P4" s="3"/>
      <c r="Q4" s="134">
        <f t="shared" ref="Q4:Q9" si="1">F4*$C$16</f>
        <v>1.3315545296462694E-9</v>
      </c>
      <c r="R4" s="3"/>
      <c r="S4" s="3"/>
      <c r="T4" s="134">
        <f t="shared" ref="T4:T9" si="2">I4*$C$19</f>
        <v>5.7602171041352793E-6</v>
      </c>
      <c r="U4" s="3"/>
      <c r="V4" s="3"/>
      <c r="W4" s="146"/>
    </row>
    <row r="5" spans="1:23" ht="15.75" thickBot="1" x14ac:dyDescent="0.3">
      <c r="A5" s="247"/>
      <c r="C5" s="140">
        <v>3</v>
      </c>
      <c r="D5" s="5">
        <v>31463</v>
      </c>
      <c r="E5" s="3"/>
      <c r="F5" s="3">
        <v>13</v>
      </c>
      <c r="G5" s="3"/>
      <c r="H5" s="3"/>
      <c r="I5" s="3">
        <v>45379</v>
      </c>
      <c r="J5" s="3"/>
      <c r="K5" s="3"/>
      <c r="L5" s="146"/>
      <c r="N5" s="140">
        <v>3</v>
      </c>
      <c r="O5" s="134">
        <f t="shared" si="0"/>
        <v>4.7029560324095492E-6</v>
      </c>
      <c r="P5" s="3"/>
      <c r="Q5" s="134">
        <f t="shared" si="1"/>
        <v>1.9233565428223892E-9</v>
      </c>
      <c r="R5" s="3"/>
      <c r="S5" s="3"/>
      <c r="T5" s="134">
        <f t="shared" si="2"/>
        <v>5.7734487458543307E-6</v>
      </c>
      <c r="U5" s="3"/>
      <c r="V5" s="3"/>
      <c r="W5" s="146"/>
    </row>
    <row r="6" spans="1:23" x14ac:dyDescent="0.25">
      <c r="C6" s="140">
        <v>4</v>
      </c>
      <c r="D6" s="5">
        <v>31569</v>
      </c>
      <c r="E6" s="3"/>
      <c r="F6" s="3">
        <v>14</v>
      </c>
      <c r="G6" s="3"/>
      <c r="H6" s="3"/>
      <c r="I6" s="3">
        <v>45387</v>
      </c>
      <c r="J6" s="3"/>
      <c r="K6" s="3"/>
      <c r="L6" s="146"/>
      <c r="N6" s="140">
        <v>4</v>
      </c>
      <c r="O6" s="134">
        <f t="shared" si="0"/>
        <v>4.7188004636282953E-6</v>
      </c>
      <c r="P6" s="3"/>
      <c r="Q6" s="134">
        <f t="shared" si="1"/>
        <v>2.0713070461164191E-9</v>
      </c>
      <c r="R6" s="3"/>
      <c r="S6" s="3"/>
      <c r="T6" s="134">
        <f t="shared" si="2"/>
        <v>5.7744665644481039E-6</v>
      </c>
      <c r="U6" s="3"/>
      <c r="V6" s="3"/>
      <c r="W6" s="146"/>
    </row>
    <row r="7" spans="1:23" x14ac:dyDescent="0.25">
      <c r="A7" t="s">
        <v>97</v>
      </c>
      <c r="C7" s="140">
        <v>5</v>
      </c>
      <c r="D7" s="5">
        <v>31170</v>
      </c>
      <c r="E7" s="3"/>
      <c r="F7" s="3">
        <v>14</v>
      </c>
      <c r="G7" s="3"/>
      <c r="H7" s="3"/>
      <c r="I7" s="3">
        <v>45372</v>
      </c>
      <c r="J7" s="3"/>
      <c r="K7" s="3"/>
      <c r="L7" s="146"/>
      <c r="N7" s="140">
        <v>5</v>
      </c>
      <c r="O7" s="134">
        <f t="shared" si="0"/>
        <v>4.6591596329086752E-6</v>
      </c>
      <c r="P7" s="3"/>
      <c r="Q7" s="134">
        <f t="shared" si="1"/>
        <v>2.0713070461164191E-9</v>
      </c>
      <c r="R7" s="3"/>
      <c r="S7" s="3"/>
      <c r="T7" s="134">
        <f t="shared" si="2"/>
        <v>5.7725581545847797E-6</v>
      </c>
      <c r="U7" s="3"/>
      <c r="V7" s="3"/>
      <c r="W7" s="146"/>
    </row>
    <row r="8" spans="1:23" x14ac:dyDescent="0.25">
      <c r="A8" t="s">
        <v>98</v>
      </c>
      <c r="C8" s="140">
        <v>6</v>
      </c>
      <c r="D8" s="5"/>
      <c r="E8" s="3"/>
      <c r="F8" s="3"/>
      <c r="G8" s="3"/>
      <c r="H8" s="3"/>
      <c r="I8" s="3"/>
      <c r="J8" s="3"/>
      <c r="K8" s="3"/>
      <c r="L8" s="146"/>
      <c r="N8" s="140">
        <v>6</v>
      </c>
      <c r="O8" s="134">
        <f t="shared" si="0"/>
        <v>0</v>
      </c>
      <c r="P8" s="3"/>
      <c r="Q8" s="134">
        <f t="shared" si="1"/>
        <v>0</v>
      </c>
      <c r="R8" s="3"/>
      <c r="S8" s="3"/>
      <c r="T8" s="134">
        <f t="shared" si="2"/>
        <v>0</v>
      </c>
      <c r="U8" s="3"/>
      <c r="V8" s="3"/>
      <c r="W8" s="146"/>
    </row>
    <row r="9" spans="1:23" ht="15.75" thickBot="1" x14ac:dyDescent="0.3">
      <c r="C9" s="141">
        <v>7</v>
      </c>
      <c r="D9" s="6"/>
      <c r="E9" s="7"/>
      <c r="F9" s="7"/>
      <c r="G9" s="7"/>
      <c r="H9" s="7"/>
      <c r="I9" s="7"/>
      <c r="J9" s="7"/>
      <c r="K9" s="7"/>
      <c r="L9" s="147"/>
      <c r="N9" s="141">
        <v>7</v>
      </c>
      <c r="O9" s="154">
        <f t="shared" si="0"/>
        <v>0</v>
      </c>
      <c r="P9" s="7"/>
      <c r="Q9" s="154">
        <f t="shared" si="1"/>
        <v>0</v>
      </c>
      <c r="R9" s="7"/>
      <c r="S9" s="7"/>
      <c r="T9" s="154">
        <f t="shared" si="2"/>
        <v>0</v>
      </c>
      <c r="U9" s="7"/>
      <c r="V9" s="7"/>
      <c r="W9" s="147"/>
    </row>
    <row r="10" spans="1:23" ht="15.75" thickBot="1" x14ac:dyDescent="0.3">
      <c r="C10" s="192" t="s">
        <v>70</v>
      </c>
      <c r="D10" s="188">
        <f>AVERAGE(D3:D7)</f>
        <v>31456</v>
      </c>
      <c r="E10" s="189"/>
      <c r="F10" s="190">
        <f>AVERAGE(F3:F7)</f>
        <v>12.8</v>
      </c>
      <c r="G10" s="189"/>
      <c r="H10" s="189"/>
      <c r="I10" s="190">
        <f>AVERAGE(I3:I7)</f>
        <v>44900.2</v>
      </c>
      <c r="J10" s="189"/>
      <c r="K10" s="189"/>
      <c r="L10" s="191"/>
      <c r="N10" s="192" t="s">
        <v>70</v>
      </c>
      <c r="O10" s="193">
        <f>AVERAGE(O3:O7)</f>
        <v>4.7019097020460469E-6</v>
      </c>
      <c r="P10" s="189"/>
      <c r="Q10" s="193">
        <f>AVERAGE(Q3:Q7)</f>
        <v>1.8937664421635832E-9</v>
      </c>
      <c r="R10" s="189"/>
      <c r="S10" s="189"/>
      <c r="T10" s="193">
        <f>AVERAGE(T3:T7)</f>
        <v>5.7125323030170041E-6</v>
      </c>
      <c r="U10" s="189"/>
      <c r="V10" s="189"/>
      <c r="W10" s="191"/>
    </row>
    <row r="12" spans="1:23" ht="15.75" thickBot="1" x14ac:dyDescent="0.3"/>
    <row r="13" spans="1:23" ht="15.75" thickBot="1" x14ac:dyDescent="0.3">
      <c r="A13" s="8" t="s">
        <v>4</v>
      </c>
      <c r="B13" s="16" t="s">
        <v>14</v>
      </c>
      <c r="C13" s="9" t="s">
        <v>5</v>
      </c>
    </row>
    <row r="14" spans="1:23" x14ac:dyDescent="0.25">
      <c r="A14" s="4" t="s">
        <v>18</v>
      </c>
      <c r="B14" s="3" t="s">
        <v>15</v>
      </c>
      <c r="C14" s="29">
        <v>1.4947576621458694E-10</v>
      </c>
    </row>
    <row r="15" spans="1:23" x14ac:dyDescent="0.25">
      <c r="A15" s="4" t="s">
        <v>19</v>
      </c>
      <c r="B15" s="3" t="s">
        <v>15</v>
      </c>
      <c r="C15" s="29">
        <f>(C14)*(C17/C16)</f>
        <v>1.5718070261740071E-10</v>
      </c>
    </row>
    <row r="16" spans="1:23" x14ac:dyDescent="0.25">
      <c r="A16" s="4" t="s">
        <v>6</v>
      </c>
      <c r="B16" s="3" t="s">
        <v>15</v>
      </c>
      <c r="C16" s="29">
        <f>(C14)*(0.97/0.98)</f>
        <v>1.4795050329402993E-10</v>
      </c>
    </row>
    <row r="17" spans="1:3" x14ac:dyDescent="0.25">
      <c r="A17" s="5" t="s">
        <v>7</v>
      </c>
      <c r="B17" s="3" t="s">
        <v>15</v>
      </c>
      <c r="C17" s="29">
        <f>(C14)*(1.02/0.98)</f>
        <v>1.5557681789681499E-10</v>
      </c>
    </row>
    <row r="18" spans="1:3" x14ac:dyDescent="0.25">
      <c r="A18" s="5" t="s">
        <v>10</v>
      </c>
      <c r="B18" s="3" t="s">
        <v>15</v>
      </c>
      <c r="C18" s="29">
        <f>C16</f>
        <v>1.4795050329402993E-10</v>
      </c>
    </row>
    <row r="19" spans="1:3" x14ac:dyDescent="0.25">
      <c r="A19" s="5" t="s">
        <v>8</v>
      </c>
      <c r="B19" s="3" t="s">
        <v>16</v>
      </c>
      <c r="C19" s="29">
        <f>(38.3/33.5)*C22</f>
        <v>1.2722732422165167E-10</v>
      </c>
    </row>
    <row r="20" spans="1:3" x14ac:dyDescent="0.25">
      <c r="A20" s="5" t="s">
        <v>9</v>
      </c>
      <c r="B20" s="3" t="s">
        <v>16</v>
      </c>
      <c r="C20" s="29">
        <f>(38.3/39.2)*C22</f>
        <v>1.0872743268942171E-10</v>
      </c>
    </row>
    <row r="21" spans="1:3" x14ac:dyDescent="0.25">
      <c r="A21" s="5" t="s">
        <v>12</v>
      </c>
      <c r="B21" s="3" t="s">
        <v>16</v>
      </c>
      <c r="C21" s="29">
        <v>1.2679079497666798E-10</v>
      </c>
    </row>
    <row r="22" spans="1:3" x14ac:dyDescent="0.25">
      <c r="A22" s="5" t="s">
        <v>13</v>
      </c>
      <c r="B22" s="3" t="s">
        <v>16</v>
      </c>
      <c r="C22" s="29">
        <v>1.1128238541580499E-10</v>
      </c>
    </row>
    <row r="23" spans="1:3" ht="15.75" thickBot="1" x14ac:dyDescent="0.3">
      <c r="A23" s="6" t="s">
        <v>11</v>
      </c>
      <c r="B23" s="7" t="s">
        <v>17</v>
      </c>
      <c r="C23" s="30">
        <v>9.8056356935757502E-11</v>
      </c>
    </row>
  </sheetData>
  <mergeCells count="2">
    <mergeCell ref="N1:W1"/>
    <mergeCell ref="A3:A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B5BFB-89A1-4761-A747-CED65CE25CA6}">
  <dimension ref="A1:W23"/>
  <sheetViews>
    <sheetView workbookViewId="0">
      <selection activeCell="O10" sqref="O10"/>
    </sheetView>
  </sheetViews>
  <sheetFormatPr defaultRowHeight="15" x14ac:dyDescent="0.25"/>
  <cols>
    <col min="1" max="1" width="20.7109375" bestFit="1" customWidth="1"/>
    <col min="3" max="3" width="11.28515625" bestFit="1" customWidth="1"/>
    <col min="4" max="4" width="13.28515625" bestFit="1" customWidth="1"/>
    <col min="5" max="5" width="13.42578125" bestFit="1" customWidth="1"/>
    <col min="6" max="6" width="11.5703125" bestFit="1" customWidth="1"/>
    <col min="7" max="7" width="10.85546875" bestFit="1" customWidth="1"/>
    <col min="9" max="9" width="10.85546875" bestFit="1" customWidth="1"/>
    <col min="10" max="10" width="10.28515625" bestFit="1" customWidth="1"/>
    <col min="11" max="11" width="9.7109375" bestFit="1" customWidth="1"/>
    <col min="12" max="12" width="9.5703125" bestFit="1" customWidth="1"/>
    <col min="15" max="15" width="13.28515625" bestFit="1" customWidth="1"/>
    <col min="16" max="16" width="13.42578125" bestFit="1" customWidth="1"/>
    <col min="17" max="17" width="11.28515625" bestFit="1" customWidth="1"/>
    <col min="18" max="18" width="10.85546875" bestFit="1" customWidth="1"/>
    <col min="20" max="20" width="11.28515625" bestFit="1" customWidth="1"/>
    <col min="21" max="21" width="10.28515625" bestFit="1" customWidth="1"/>
  </cols>
  <sheetData>
    <row r="1" spans="1:23" ht="15.75" thickBot="1" x14ac:dyDescent="0.3">
      <c r="C1" s="138" t="s">
        <v>65</v>
      </c>
      <c r="D1" s="135">
        <v>4.5999999999999996</v>
      </c>
      <c r="E1" s="135"/>
      <c r="F1" s="135">
        <v>3.1</v>
      </c>
      <c r="G1" s="135"/>
      <c r="H1" s="135"/>
      <c r="I1" s="135">
        <v>2.5</v>
      </c>
      <c r="J1" s="135"/>
      <c r="K1" s="135"/>
      <c r="L1" s="135"/>
      <c r="N1" s="245" t="s">
        <v>67</v>
      </c>
      <c r="O1" s="245"/>
      <c r="P1" s="245"/>
      <c r="Q1" s="245"/>
      <c r="R1" s="245"/>
      <c r="S1" s="245"/>
      <c r="T1" s="245"/>
      <c r="U1" s="245"/>
      <c r="V1" s="245"/>
      <c r="W1" s="245"/>
    </row>
    <row r="2" spans="1:23" ht="15.75" thickBot="1" x14ac:dyDescent="0.3">
      <c r="A2" s="139" t="s">
        <v>72</v>
      </c>
      <c r="C2" s="142" t="s">
        <v>66</v>
      </c>
      <c r="D2" s="136" t="s">
        <v>43</v>
      </c>
      <c r="E2" s="136" t="s">
        <v>44</v>
      </c>
      <c r="F2" s="136" t="s">
        <v>45</v>
      </c>
      <c r="G2" s="136" t="s">
        <v>46</v>
      </c>
      <c r="H2" s="136" t="s">
        <v>47</v>
      </c>
      <c r="I2" s="136" t="s">
        <v>48</v>
      </c>
      <c r="J2" s="136" t="s">
        <v>49</v>
      </c>
      <c r="K2" s="136" t="s">
        <v>50</v>
      </c>
      <c r="L2" s="137" t="s">
        <v>51</v>
      </c>
      <c r="N2" s="139" t="s">
        <v>66</v>
      </c>
      <c r="O2" s="150" t="s">
        <v>43</v>
      </c>
      <c r="P2" s="150" t="s">
        <v>44</v>
      </c>
      <c r="Q2" s="150" t="s">
        <v>45</v>
      </c>
      <c r="R2" s="150" t="s">
        <v>46</v>
      </c>
      <c r="S2" s="150" t="s">
        <v>47</v>
      </c>
      <c r="T2" s="150" t="s">
        <v>48</v>
      </c>
      <c r="U2" s="150" t="s">
        <v>49</v>
      </c>
      <c r="V2" s="150" t="s">
        <v>50</v>
      </c>
      <c r="W2" s="151" t="s">
        <v>51</v>
      </c>
    </row>
    <row r="3" spans="1:23" ht="15" customHeight="1" x14ac:dyDescent="0.25">
      <c r="A3" s="246" t="s">
        <v>71</v>
      </c>
      <c r="C3" s="140">
        <v>1</v>
      </c>
      <c r="D3" s="143">
        <v>25746</v>
      </c>
      <c r="E3" s="144"/>
      <c r="F3" s="144">
        <v>11</v>
      </c>
      <c r="G3" s="144"/>
      <c r="H3" s="144"/>
      <c r="I3" s="144">
        <v>44021</v>
      </c>
      <c r="J3" s="144"/>
      <c r="K3" s="144"/>
      <c r="L3" s="145"/>
      <c r="N3" s="105">
        <v>1</v>
      </c>
      <c r="O3" s="153">
        <f>D3*$C$14</f>
        <v>3.8484030769607556E-6</v>
      </c>
      <c r="P3" s="144"/>
      <c r="Q3" s="153">
        <f>F3*$C$16</f>
        <v>1.6274555362343292E-9</v>
      </c>
      <c r="R3" s="144"/>
      <c r="S3" s="144"/>
      <c r="T3" s="153">
        <f>I3*$C$19</f>
        <v>5.6006740395613279E-6</v>
      </c>
      <c r="U3" s="144"/>
      <c r="V3" s="144"/>
      <c r="W3" s="145"/>
    </row>
    <row r="4" spans="1:23" ht="14.25" customHeight="1" x14ac:dyDescent="0.25">
      <c r="A4" s="246"/>
      <c r="C4" s="140">
        <v>2</v>
      </c>
      <c r="D4" s="5">
        <v>26273</v>
      </c>
      <c r="E4" s="3"/>
      <c r="F4" s="3">
        <v>12</v>
      </c>
      <c r="G4" s="3"/>
      <c r="H4" s="3"/>
      <c r="I4" s="3">
        <v>45039</v>
      </c>
      <c r="J4" s="3"/>
      <c r="K4" s="3"/>
      <c r="L4" s="146"/>
      <c r="N4" s="140">
        <v>2</v>
      </c>
      <c r="O4" s="134">
        <f t="shared" ref="O4:O9" si="0">D4*$C$14</f>
        <v>3.927176805755843E-6</v>
      </c>
      <c r="P4" s="3"/>
      <c r="Q4" s="134">
        <f t="shared" ref="Q4:Q9" si="1">F4*$C$16</f>
        <v>1.7754060395283593E-9</v>
      </c>
      <c r="R4" s="3"/>
      <c r="S4" s="3"/>
      <c r="T4" s="134">
        <f t="shared" ref="T4:T9" si="2">I4*$C$19</f>
        <v>5.7301914556189691E-6</v>
      </c>
      <c r="U4" s="3"/>
      <c r="V4" s="3"/>
      <c r="W4" s="146"/>
    </row>
    <row r="5" spans="1:23" ht="15.75" thickBot="1" x14ac:dyDescent="0.3">
      <c r="A5" s="247"/>
      <c r="C5" s="140">
        <v>3</v>
      </c>
      <c r="D5" s="5">
        <v>26125</v>
      </c>
      <c r="E5" s="3"/>
      <c r="F5" s="3">
        <v>12</v>
      </c>
      <c r="G5" s="3"/>
      <c r="H5" s="3"/>
      <c r="I5" s="3">
        <v>44124</v>
      </c>
      <c r="J5" s="3"/>
      <c r="K5" s="3"/>
      <c r="L5" s="146"/>
      <c r="N5" s="140">
        <v>3</v>
      </c>
      <c r="O5" s="134">
        <f t="shared" si="0"/>
        <v>3.905054392356084E-6</v>
      </c>
      <c r="P5" s="3"/>
      <c r="Q5" s="134">
        <f t="shared" si="1"/>
        <v>1.7754060395283593E-9</v>
      </c>
      <c r="R5" s="3"/>
      <c r="S5" s="3"/>
      <c r="T5" s="134">
        <f t="shared" si="2"/>
        <v>5.6137784539561579E-6</v>
      </c>
      <c r="U5" s="3"/>
      <c r="V5" s="3"/>
      <c r="W5" s="146"/>
    </row>
    <row r="6" spans="1:23" x14ac:dyDescent="0.25">
      <c r="C6" s="140">
        <v>4</v>
      </c>
      <c r="D6" s="5">
        <v>25838</v>
      </c>
      <c r="E6" s="3"/>
      <c r="F6" s="3">
        <v>12</v>
      </c>
      <c r="G6" s="3"/>
      <c r="H6" s="3"/>
      <c r="I6" s="3">
        <v>44173</v>
      </c>
      <c r="J6" s="3"/>
      <c r="K6" s="3"/>
      <c r="L6" s="146"/>
      <c r="N6" s="140">
        <v>4</v>
      </c>
      <c r="O6" s="134">
        <f t="shared" si="0"/>
        <v>3.8621548474524971E-6</v>
      </c>
      <c r="P6" s="3"/>
      <c r="Q6" s="134">
        <f t="shared" si="1"/>
        <v>1.7754060395283593E-9</v>
      </c>
      <c r="R6" s="3"/>
      <c r="S6" s="3"/>
      <c r="T6" s="134">
        <f t="shared" si="2"/>
        <v>5.6200125928430192E-6</v>
      </c>
      <c r="U6" s="3"/>
      <c r="V6" s="3"/>
      <c r="W6" s="146"/>
    </row>
    <row r="7" spans="1:23" x14ac:dyDescent="0.25">
      <c r="C7" s="140">
        <v>5</v>
      </c>
      <c r="D7" s="5">
        <v>25709</v>
      </c>
      <c r="E7" s="3"/>
      <c r="F7" s="3">
        <v>11</v>
      </c>
      <c r="G7" s="3"/>
      <c r="H7" s="3"/>
      <c r="I7" s="3">
        <v>44851</v>
      </c>
      <c r="J7" s="3"/>
      <c r="K7" s="3"/>
      <c r="L7" s="146"/>
      <c r="N7" s="140">
        <v>5</v>
      </c>
      <c r="O7" s="134">
        <f t="shared" si="0"/>
        <v>3.8428724736108154E-6</v>
      </c>
      <c r="P7" s="3"/>
      <c r="Q7" s="134">
        <f t="shared" si="1"/>
        <v>1.6274555362343292E-9</v>
      </c>
      <c r="R7" s="3"/>
      <c r="S7" s="3"/>
      <c r="T7" s="134">
        <f t="shared" si="2"/>
        <v>5.7062727186652989E-6</v>
      </c>
      <c r="U7" s="3"/>
      <c r="V7" s="3"/>
      <c r="W7" s="146"/>
    </row>
    <row r="8" spans="1:23" x14ac:dyDescent="0.25">
      <c r="C8" s="140">
        <v>6</v>
      </c>
      <c r="D8" s="5">
        <v>25754</v>
      </c>
      <c r="E8" s="3"/>
      <c r="F8" s="3">
        <v>11</v>
      </c>
      <c r="G8" s="3"/>
      <c r="H8" s="3"/>
      <c r="I8" s="3">
        <v>45281</v>
      </c>
      <c r="J8" s="3"/>
      <c r="K8" s="3"/>
      <c r="L8" s="146"/>
      <c r="N8" s="140">
        <v>6</v>
      </c>
      <c r="O8" s="134">
        <f t="shared" si="0"/>
        <v>3.8495988830904723E-6</v>
      </c>
      <c r="P8" s="3"/>
      <c r="Q8" s="134">
        <f t="shared" si="1"/>
        <v>1.6274555362343292E-9</v>
      </c>
      <c r="R8" s="3"/>
      <c r="S8" s="3"/>
      <c r="T8" s="134">
        <f t="shared" si="2"/>
        <v>5.760980468080609E-6</v>
      </c>
      <c r="U8" s="3"/>
      <c r="V8" s="3"/>
      <c r="W8" s="146"/>
    </row>
    <row r="9" spans="1:23" ht="15.75" thickBot="1" x14ac:dyDescent="0.3">
      <c r="C9" s="141">
        <v>7</v>
      </c>
      <c r="D9" s="6">
        <v>25848</v>
      </c>
      <c r="E9" s="7"/>
      <c r="F9" s="7">
        <v>11</v>
      </c>
      <c r="G9" s="7"/>
      <c r="H9" s="7"/>
      <c r="I9" s="7">
        <v>44029</v>
      </c>
      <c r="J9" s="7"/>
      <c r="K9" s="7"/>
      <c r="L9" s="147"/>
      <c r="N9" s="141">
        <v>7</v>
      </c>
      <c r="O9" s="154">
        <f t="shared" si="0"/>
        <v>3.8636496051146434E-6</v>
      </c>
      <c r="P9" s="7"/>
      <c r="Q9" s="154">
        <f t="shared" si="1"/>
        <v>1.6274555362343292E-9</v>
      </c>
      <c r="R9" s="7"/>
      <c r="S9" s="7"/>
      <c r="T9" s="154">
        <f t="shared" si="2"/>
        <v>5.601691858155101E-6</v>
      </c>
      <c r="U9" s="7"/>
      <c r="V9" s="7"/>
      <c r="W9" s="147"/>
    </row>
    <row r="10" spans="1:23" ht="15.75" thickBot="1" x14ac:dyDescent="0.3">
      <c r="C10" s="192" t="s">
        <v>70</v>
      </c>
      <c r="D10" s="188">
        <f>AVERAGE(D3:D9)</f>
        <v>25899</v>
      </c>
      <c r="E10" s="189"/>
      <c r="F10" s="190">
        <f>AVERAGE(F3:F9)</f>
        <v>11.428571428571429</v>
      </c>
      <c r="G10" s="189"/>
      <c r="H10" s="189"/>
      <c r="I10" s="190">
        <f>AVERAGE(I3:I9)</f>
        <v>44502.571428571428</v>
      </c>
      <c r="J10" s="189"/>
      <c r="K10" s="189"/>
      <c r="L10" s="191"/>
      <c r="N10" s="192" t="s">
        <v>70</v>
      </c>
      <c r="O10" s="193">
        <f>AVERAGE(O3:O9)</f>
        <v>3.8712728691915873E-6</v>
      </c>
      <c r="P10" s="189"/>
      <c r="Q10" s="193">
        <f>AVERAGE(Q3:Q9)</f>
        <v>1.6908628947889135E-9</v>
      </c>
      <c r="R10" s="189"/>
      <c r="S10" s="189"/>
      <c r="T10" s="193">
        <f>AVERAGE(T3:T9)</f>
        <v>5.6619430838400691E-6</v>
      </c>
      <c r="U10" s="189"/>
      <c r="V10" s="189"/>
      <c r="W10" s="191"/>
    </row>
    <row r="12" spans="1:23" ht="15.75" thickBot="1" x14ac:dyDescent="0.3"/>
    <row r="13" spans="1:23" ht="15.75" thickBot="1" x14ac:dyDescent="0.3">
      <c r="A13" s="8" t="s">
        <v>4</v>
      </c>
      <c r="B13" s="16" t="s">
        <v>14</v>
      </c>
      <c r="C13" s="9" t="s">
        <v>5</v>
      </c>
    </row>
    <row r="14" spans="1:23" x14ac:dyDescent="0.25">
      <c r="A14" s="4" t="s">
        <v>18</v>
      </c>
      <c r="B14" s="3" t="s">
        <v>15</v>
      </c>
      <c r="C14" s="29">
        <v>1.4947576621458694E-10</v>
      </c>
    </row>
    <row r="15" spans="1:23" x14ac:dyDescent="0.25">
      <c r="A15" s="4" t="s">
        <v>19</v>
      </c>
      <c r="B15" s="3" t="s">
        <v>15</v>
      </c>
      <c r="C15" s="29">
        <f>(C14)*(C17/C16)</f>
        <v>1.5718070261740071E-10</v>
      </c>
    </row>
    <row r="16" spans="1:23" x14ac:dyDescent="0.25">
      <c r="A16" s="4" t="s">
        <v>6</v>
      </c>
      <c r="B16" s="3" t="s">
        <v>15</v>
      </c>
      <c r="C16" s="29">
        <f>(C14)*(0.97/0.98)</f>
        <v>1.4795050329402993E-10</v>
      </c>
    </row>
    <row r="17" spans="1:3" x14ac:dyDescent="0.25">
      <c r="A17" s="5" t="s">
        <v>7</v>
      </c>
      <c r="B17" s="3" t="s">
        <v>15</v>
      </c>
      <c r="C17" s="29">
        <f>(C14)*(1.02/0.98)</f>
        <v>1.5557681789681499E-10</v>
      </c>
    </row>
    <row r="18" spans="1:3" x14ac:dyDescent="0.25">
      <c r="A18" s="5" t="s">
        <v>10</v>
      </c>
      <c r="B18" s="3" t="s">
        <v>15</v>
      </c>
      <c r="C18" s="29">
        <f>C16</f>
        <v>1.4795050329402993E-10</v>
      </c>
    </row>
    <row r="19" spans="1:3" x14ac:dyDescent="0.25">
      <c r="A19" s="5" t="s">
        <v>8</v>
      </c>
      <c r="B19" s="3" t="s">
        <v>16</v>
      </c>
      <c r="C19" s="29">
        <f>(38.3/33.5)*C22</f>
        <v>1.2722732422165167E-10</v>
      </c>
    </row>
    <row r="20" spans="1:3" x14ac:dyDescent="0.25">
      <c r="A20" s="5" t="s">
        <v>9</v>
      </c>
      <c r="B20" s="3" t="s">
        <v>16</v>
      </c>
      <c r="C20" s="29">
        <f>(38.3/39.2)*C22</f>
        <v>1.0872743268942171E-10</v>
      </c>
    </row>
    <row r="21" spans="1:3" x14ac:dyDescent="0.25">
      <c r="A21" s="5" t="s">
        <v>12</v>
      </c>
      <c r="B21" s="3" t="s">
        <v>16</v>
      </c>
      <c r="C21" s="29">
        <v>1.2679079497666798E-10</v>
      </c>
    </row>
    <row r="22" spans="1:3" x14ac:dyDescent="0.25">
      <c r="A22" s="5" t="s">
        <v>13</v>
      </c>
      <c r="B22" s="3" t="s">
        <v>16</v>
      </c>
      <c r="C22" s="29">
        <v>1.1128238541580499E-10</v>
      </c>
    </row>
    <row r="23" spans="1:3" ht="15.75" thickBot="1" x14ac:dyDescent="0.3">
      <c r="A23" s="6" t="s">
        <v>11</v>
      </c>
      <c r="B23" s="7" t="s">
        <v>17</v>
      </c>
      <c r="C23" s="30">
        <v>9.8056356935757502E-11</v>
      </c>
    </row>
  </sheetData>
  <mergeCells count="2">
    <mergeCell ref="N1:W1"/>
    <mergeCell ref="A3:A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A4C59-EECA-4D07-816C-A4DEF7DE242C}">
  <dimension ref="B2:BF65"/>
  <sheetViews>
    <sheetView topLeftCell="O1" zoomScale="80" zoomScaleNormal="80" workbookViewId="0">
      <selection activeCell="AC8" sqref="AC8"/>
    </sheetView>
  </sheetViews>
  <sheetFormatPr defaultRowHeight="15" x14ac:dyDescent="0.25"/>
  <cols>
    <col min="2" max="2" width="18.5703125" bestFit="1" customWidth="1"/>
    <col min="3" max="3" width="12.7109375" customWidth="1"/>
    <col min="4" max="4" width="13.5703125" customWidth="1"/>
    <col min="7" max="7" width="10.42578125" style="3" customWidth="1"/>
    <col min="8" max="8" width="12.5703125" style="3" customWidth="1"/>
    <col min="9" max="9" width="13.28515625" style="2" bestFit="1" customWidth="1"/>
    <col min="10" max="10" width="13.42578125" style="2" bestFit="1" customWidth="1"/>
    <col min="11" max="11" width="10.7109375" style="2" bestFit="1" customWidth="1"/>
    <col min="12" max="12" width="10.85546875" style="2" bestFit="1" customWidth="1"/>
    <col min="13" max="13" width="13.7109375" style="2" customWidth="1"/>
    <col min="14" max="14" width="11" style="2" bestFit="1" customWidth="1"/>
    <col min="15" max="15" width="11" style="2" customWidth="1"/>
    <col min="16" max="16" width="10.28515625" style="2" bestFit="1" customWidth="1"/>
    <col min="17" max="17" width="12.28515625" style="2" customWidth="1"/>
    <col min="18" max="18" width="16.5703125" style="2" customWidth="1"/>
    <col min="19" max="19" width="12.28515625" customWidth="1"/>
    <col min="20" max="23" width="11.5703125" bestFit="1" customWidth="1"/>
    <col min="24" max="25" width="11.85546875" customWidth="1"/>
    <col min="26" max="26" width="12.5703125" customWidth="1"/>
    <col min="27" max="27" width="10.42578125" customWidth="1"/>
    <col min="28" max="28" width="11.5703125" bestFit="1" customWidth="1"/>
    <col min="29" max="29" width="14.28515625" customWidth="1"/>
    <col min="30" max="30" width="12.28515625" customWidth="1"/>
    <col min="31" max="31" width="9.5703125" style="3" bestFit="1" customWidth="1"/>
    <col min="32" max="32" width="9.28515625" style="3" bestFit="1" customWidth="1"/>
    <col min="33" max="34" width="9.5703125" style="3" bestFit="1" customWidth="1"/>
    <col min="35" max="35" width="9.5703125" style="3" customWidth="1"/>
    <col min="36" max="36" width="9.5703125" style="3" bestFit="1" customWidth="1"/>
    <col min="37" max="37" width="9.140625" style="3"/>
    <col min="38" max="39" width="10.5703125" style="3" bestFit="1" customWidth="1"/>
    <col min="40" max="40" width="9.42578125" style="3" bestFit="1" customWidth="1"/>
    <col min="41" max="41" width="9.140625" style="3"/>
    <col min="42" max="42" width="11.7109375" style="3" bestFit="1" customWidth="1"/>
    <col min="43" max="43" width="9.5703125" style="3" bestFit="1" customWidth="1"/>
    <col min="44" max="44" width="15.5703125" bestFit="1" customWidth="1"/>
    <col min="57" max="57" width="17.85546875" bestFit="1" customWidth="1"/>
    <col min="58" max="58" width="18.42578125" bestFit="1" customWidth="1"/>
  </cols>
  <sheetData>
    <row r="2" spans="2:58" ht="15.75" thickBot="1" x14ac:dyDescent="0.3">
      <c r="I2" s="2">
        <v>4.7</v>
      </c>
      <c r="J2" s="2">
        <v>4.5</v>
      </c>
      <c r="K2" s="2">
        <v>3.1</v>
      </c>
      <c r="L2" s="2">
        <v>2.9</v>
      </c>
      <c r="M2" s="2">
        <v>2.7</v>
      </c>
      <c r="N2" s="2">
        <v>2.7</v>
      </c>
      <c r="P2" s="2">
        <v>2.2000000000000002</v>
      </c>
      <c r="Q2" s="2">
        <v>6.6</v>
      </c>
      <c r="R2" s="2">
        <v>1.4</v>
      </c>
    </row>
    <row r="3" spans="2:58" ht="15.75" thickBot="1" x14ac:dyDescent="0.3">
      <c r="B3" s="10" t="s">
        <v>0</v>
      </c>
      <c r="C3" s="48">
        <v>44844</v>
      </c>
      <c r="G3" s="253" t="s">
        <v>31</v>
      </c>
      <c r="H3" s="253" t="s">
        <v>34</v>
      </c>
      <c r="I3" s="263" t="s">
        <v>32</v>
      </c>
      <c r="J3" s="263"/>
      <c r="K3" s="263"/>
      <c r="L3" s="263"/>
      <c r="M3" s="263"/>
      <c r="N3" s="263"/>
      <c r="O3" s="263"/>
      <c r="P3" s="263"/>
      <c r="Q3" s="263"/>
      <c r="R3" s="264"/>
      <c r="S3" s="243" t="s">
        <v>61</v>
      </c>
      <c r="T3" s="243"/>
      <c r="U3" s="243"/>
      <c r="V3" s="243"/>
      <c r="W3" s="243"/>
      <c r="X3" s="243"/>
      <c r="Y3" s="243"/>
      <c r="Z3" s="243"/>
      <c r="AA3" s="243"/>
      <c r="AB3" s="244"/>
      <c r="AC3" s="258" t="s">
        <v>35</v>
      </c>
      <c r="AD3" s="258" t="s">
        <v>36</v>
      </c>
      <c r="AE3" s="255" t="s">
        <v>84</v>
      </c>
      <c r="AF3" s="256"/>
      <c r="AG3" s="256"/>
      <c r="AH3" s="256"/>
      <c r="AI3" s="256"/>
      <c r="AJ3" s="256"/>
      <c r="AK3" s="256"/>
      <c r="AL3" s="253" t="s">
        <v>85</v>
      </c>
      <c r="AM3" s="253" t="s">
        <v>88</v>
      </c>
      <c r="AN3" s="253" t="s">
        <v>89</v>
      </c>
      <c r="AO3" s="253" t="s">
        <v>90</v>
      </c>
      <c r="AP3" s="253" t="s">
        <v>99</v>
      </c>
      <c r="AQ3" s="258" t="s">
        <v>38</v>
      </c>
      <c r="AR3" s="253" t="s">
        <v>53</v>
      </c>
      <c r="AS3" s="255" t="s">
        <v>95</v>
      </c>
      <c r="AT3" s="256"/>
      <c r="AU3" s="256"/>
      <c r="AV3" s="256"/>
      <c r="AW3" s="256"/>
      <c r="AX3" s="257"/>
      <c r="AY3" s="255" t="s">
        <v>59</v>
      </c>
      <c r="AZ3" s="256"/>
      <c r="BA3" s="256"/>
      <c r="BB3" s="256"/>
      <c r="BC3" s="256"/>
      <c r="BD3" s="257"/>
      <c r="BE3" s="253" t="s">
        <v>62</v>
      </c>
      <c r="BF3" s="248" t="s">
        <v>63</v>
      </c>
    </row>
    <row r="4" spans="2:58" ht="15.75" thickBot="1" x14ac:dyDescent="0.3">
      <c r="B4" s="11" t="s">
        <v>1</v>
      </c>
      <c r="C4" s="49" t="s">
        <v>81</v>
      </c>
      <c r="G4" s="254"/>
      <c r="H4" s="254"/>
      <c r="I4" s="131" t="s">
        <v>43</v>
      </c>
      <c r="J4" s="20" t="s">
        <v>44</v>
      </c>
      <c r="K4" s="20" t="s">
        <v>45</v>
      </c>
      <c r="L4" s="20" t="s">
        <v>46</v>
      </c>
      <c r="M4" s="20" t="s">
        <v>47</v>
      </c>
      <c r="N4" s="132" t="s">
        <v>48</v>
      </c>
      <c r="O4" s="20" t="s">
        <v>83</v>
      </c>
      <c r="P4" s="20" t="s">
        <v>49</v>
      </c>
      <c r="Q4" s="20" t="s">
        <v>50</v>
      </c>
      <c r="R4" s="31" t="s">
        <v>51</v>
      </c>
      <c r="S4" s="19" t="s">
        <v>18</v>
      </c>
      <c r="T4" s="20" t="s">
        <v>19</v>
      </c>
      <c r="U4" s="20" t="s">
        <v>6</v>
      </c>
      <c r="V4" s="20" t="s">
        <v>7</v>
      </c>
      <c r="W4" s="20" t="s">
        <v>10</v>
      </c>
      <c r="X4" s="20" t="s">
        <v>8</v>
      </c>
      <c r="Y4" s="20" t="s">
        <v>79</v>
      </c>
      <c r="Z4" s="20" t="s">
        <v>9</v>
      </c>
      <c r="AA4" s="20" t="s">
        <v>12</v>
      </c>
      <c r="AB4" s="31" t="s">
        <v>11</v>
      </c>
      <c r="AC4" s="267"/>
      <c r="AD4" s="259"/>
      <c r="AE4" s="19" t="s">
        <v>40</v>
      </c>
      <c r="AF4" s="20" t="s">
        <v>41</v>
      </c>
      <c r="AG4" s="20" t="s">
        <v>42</v>
      </c>
      <c r="AH4" s="20" t="s">
        <v>10</v>
      </c>
      <c r="AI4" s="20" t="s">
        <v>79</v>
      </c>
      <c r="AJ4" s="20" t="s">
        <v>37</v>
      </c>
      <c r="AK4" s="20" t="s">
        <v>11</v>
      </c>
      <c r="AL4" s="254"/>
      <c r="AM4" s="254"/>
      <c r="AN4" s="254"/>
      <c r="AO4" s="254"/>
      <c r="AP4" s="254"/>
      <c r="AQ4" s="259"/>
      <c r="AR4" s="254"/>
      <c r="AS4" s="19" t="s">
        <v>40</v>
      </c>
      <c r="AT4" s="20" t="s">
        <v>41</v>
      </c>
      <c r="AU4" s="20" t="s">
        <v>42</v>
      </c>
      <c r="AV4" s="20" t="s">
        <v>10</v>
      </c>
      <c r="AW4" s="20" t="s">
        <v>37</v>
      </c>
      <c r="AX4" s="31" t="s">
        <v>11</v>
      </c>
      <c r="AY4" s="19" t="s">
        <v>40</v>
      </c>
      <c r="AZ4" s="20" t="s">
        <v>41</v>
      </c>
      <c r="BA4" s="20" t="s">
        <v>42</v>
      </c>
      <c r="BB4" s="20" t="s">
        <v>10</v>
      </c>
      <c r="BC4" s="20" t="s">
        <v>37</v>
      </c>
      <c r="BD4" s="31" t="s">
        <v>11</v>
      </c>
      <c r="BE4" s="254"/>
      <c r="BF4" s="248"/>
    </row>
    <row r="5" spans="2:58" x14ac:dyDescent="0.25">
      <c r="B5" s="11" t="s">
        <v>2</v>
      </c>
      <c r="C5" s="102">
        <v>0.20039999999999999</v>
      </c>
      <c r="G5" s="63" t="s">
        <v>33</v>
      </c>
      <c r="H5" s="72"/>
      <c r="I5" s="236">
        <v>31428</v>
      </c>
      <c r="J5" s="85"/>
      <c r="K5" s="88"/>
      <c r="L5" s="65"/>
      <c r="M5" s="88"/>
      <c r="N5" s="236">
        <v>45379</v>
      </c>
      <c r="O5" s="65"/>
      <c r="P5" s="88"/>
      <c r="Q5" s="88"/>
      <c r="R5" s="66"/>
      <c r="S5" s="67">
        <f>I5*$D$9</f>
        <v>4.6977243805920386E-6</v>
      </c>
      <c r="T5" s="68">
        <f>J5*$D$10</f>
        <v>0</v>
      </c>
      <c r="U5" s="68">
        <f>K5*$D$11</f>
        <v>0</v>
      </c>
      <c r="V5" s="68">
        <f>L5*$D$12</f>
        <v>0</v>
      </c>
      <c r="W5" s="68">
        <f>M5*$D$13</f>
        <v>0</v>
      </c>
      <c r="X5" s="68">
        <f>N5*$D$14</f>
        <v>5.7734487458543307E-6</v>
      </c>
      <c r="Y5" s="68"/>
      <c r="Z5" s="68">
        <f>P5*$D$15</f>
        <v>0</v>
      </c>
      <c r="AA5" s="68">
        <f t="shared" ref="AA5:AA17" si="0">Q5*$D$16</f>
        <v>0</v>
      </c>
      <c r="AB5" s="69">
        <f t="shared" ref="AB5:AB17" si="1">R5*$D$19</f>
        <v>0</v>
      </c>
      <c r="AC5" s="70"/>
      <c r="AD5" s="71"/>
      <c r="AE5" s="72"/>
      <c r="AF5" s="73"/>
      <c r="AG5" s="73"/>
      <c r="AH5" s="73"/>
      <c r="AI5" s="73"/>
      <c r="AJ5" s="73"/>
      <c r="AK5" s="202"/>
      <c r="AL5" s="63"/>
      <c r="AM5" s="63"/>
      <c r="AN5" s="63"/>
      <c r="AO5" s="63"/>
      <c r="AP5" s="63"/>
      <c r="AQ5" s="63"/>
      <c r="AR5" s="123"/>
      <c r="AS5" s="52"/>
      <c r="AT5" s="122"/>
      <c r="AU5" s="122"/>
      <c r="AV5" s="122"/>
      <c r="AW5" s="122"/>
      <c r="AX5" s="123"/>
      <c r="AY5" s="124"/>
      <c r="AZ5" s="122"/>
      <c r="BA5" s="122"/>
      <c r="BB5" s="122"/>
      <c r="BC5" s="122"/>
      <c r="BD5" s="123"/>
      <c r="BE5" s="3"/>
    </row>
    <row r="6" spans="2:58" ht="15.75" thickBot="1" x14ac:dyDescent="0.3">
      <c r="B6" s="12" t="s">
        <v>3</v>
      </c>
      <c r="C6" s="47">
        <v>1</v>
      </c>
      <c r="G6" s="53" t="s">
        <v>33</v>
      </c>
      <c r="H6" s="61"/>
      <c r="I6" s="236">
        <v>31463</v>
      </c>
      <c r="J6" s="86"/>
      <c r="K6" s="89"/>
      <c r="L6" s="55"/>
      <c r="M6" s="89"/>
      <c r="N6" s="236">
        <v>45387</v>
      </c>
      <c r="O6" s="55"/>
      <c r="P6" s="89"/>
      <c r="Q6" s="89"/>
      <c r="R6" s="56"/>
      <c r="S6" s="57">
        <f t="shared" ref="S6:S17" si="2">I6*$D$9</f>
        <v>4.7029560324095492E-6</v>
      </c>
      <c r="T6" s="58">
        <f t="shared" ref="T6:W21" si="3">J6*$D$10</f>
        <v>0</v>
      </c>
      <c r="U6" s="58">
        <f t="shared" ref="U6:U7" si="4">K6*$D$11</f>
        <v>0</v>
      </c>
      <c r="V6" s="58">
        <f t="shared" ref="V6:V7" si="5">L6*$D$12</f>
        <v>0</v>
      </c>
      <c r="W6" s="58">
        <f t="shared" ref="W6:W7" si="6">M6*$D$13</f>
        <v>0</v>
      </c>
      <c r="X6" s="58">
        <f t="shared" ref="X6:X17" si="7">N6*$D$14</f>
        <v>5.7744665644481039E-6</v>
      </c>
      <c r="Y6" s="58"/>
      <c r="Z6" s="58">
        <f t="shared" ref="Z6:Z17" si="8">P6*$D$15</f>
        <v>0</v>
      </c>
      <c r="AA6" s="58">
        <f t="shared" si="0"/>
        <v>0</v>
      </c>
      <c r="AB6" s="59">
        <f t="shared" si="1"/>
        <v>0</v>
      </c>
      <c r="AC6" s="51"/>
      <c r="AD6" s="60"/>
      <c r="AE6" s="61"/>
      <c r="AF6" s="62"/>
      <c r="AG6" s="62"/>
      <c r="AH6" s="62"/>
      <c r="AI6" s="62"/>
      <c r="AJ6" s="62"/>
      <c r="AK6" s="203"/>
      <c r="AL6" s="53"/>
      <c r="AM6" s="53"/>
      <c r="AN6" s="53"/>
      <c r="AO6" s="53"/>
      <c r="AP6" s="53"/>
      <c r="AQ6" s="53"/>
      <c r="AR6" s="129"/>
      <c r="AS6" s="83"/>
      <c r="AT6" s="128"/>
      <c r="AU6" s="128"/>
      <c r="AV6" s="128"/>
      <c r="AW6" s="128"/>
      <c r="AX6" s="129"/>
      <c r="AY6" s="130"/>
      <c r="AZ6" s="128"/>
      <c r="BA6" s="128"/>
      <c r="BB6" s="128"/>
      <c r="BC6" s="128"/>
      <c r="BD6" s="129"/>
      <c r="BE6" s="3"/>
    </row>
    <row r="7" spans="2:58" ht="15.75" thickBot="1" x14ac:dyDescent="0.3">
      <c r="B7" s="197" t="s">
        <v>82</v>
      </c>
      <c r="C7" s="3">
        <v>550</v>
      </c>
      <c r="G7" s="74" t="s">
        <v>33</v>
      </c>
      <c r="H7" s="83"/>
      <c r="I7" s="236">
        <v>31569</v>
      </c>
      <c r="J7" s="87"/>
      <c r="K7" s="90"/>
      <c r="L7" s="76"/>
      <c r="M7" s="90"/>
      <c r="N7" s="236">
        <v>45372</v>
      </c>
      <c r="O7" s="76"/>
      <c r="P7" s="90"/>
      <c r="Q7" s="90"/>
      <c r="R7" s="77"/>
      <c r="S7" s="78">
        <f t="shared" si="2"/>
        <v>4.7188004636282953E-6</v>
      </c>
      <c r="T7" s="79">
        <f t="shared" si="3"/>
        <v>0</v>
      </c>
      <c r="U7" s="79">
        <f t="shared" si="4"/>
        <v>0</v>
      </c>
      <c r="V7" s="79">
        <f t="shared" si="5"/>
        <v>0</v>
      </c>
      <c r="W7" s="79">
        <f t="shared" si="6"/>
        <v>0</v>
      </c>
      <c r="X7" s="79">
        <f t="shared" si="7"/>
        <v>5.7725581545847797E-6</v>
      </c>
      <c r="Y7" s="79"/>
      <c r="Z7" s="79">
        <f t="shared" si="8"/>
        <v>0</v>
      </c>
      <c r="AA7" s="79">
        <f t="shared" si="0"/>
        <v>0</v>
      </c>
      <c r="AB7" s="80">
        <f t="shared" si="1"/>
        <v>0</v>
      </c>
      <c r="AC7" s="81"/>
      <c r="AD7" s="82"/>
      <c r="AE7" s="83"/>
      <c r="AF7" s="84"/>
      <c r="AG7" s="84"/>
      <c r="AH7" s="84"/>
      <c r="AI7" s="84"/>
      <c r="AJ7" s="84"/>
      <c r="AK7" s="204"/>
      <c r="AL7" s="74"/>
      <c r="AM7" s="74"/>
      <c r="AN7" s="74"/>
      <c r="AO7" s="74"/>
      <c r="AP7" s="74"/>
      <c r="AQ7" s="74"/>
      <c r="AR7" s="129"/>
      <c r="AS7" s="83"/>
      <c r="AT7" s="128"/>
      <c r="AU7" s="128"/>
      <c r="AV7" s="128"/>
      <c r="AW7" s="128"/>
      <c r="AX7" s="129"/>
      <c r="AY7" s="130"/>
      <c r="AZ7" s="128"/>
      <c r="BA7" s="128"/>
      <c r="BB7" s="128"/>
      <c r="BC7" s="128"/>
      <c r="BD7" s="129"/>
      <c r="BE7" s="3"/>
    </row>
    <row r="8" spans="2:58" ht="15.75" thickBot="1" x14ac:dyDescent="0.3">
      <c r="B8" s="8" t="s">
        <v>4</v>
      </c>
      <c r="C8" s="16" t="s">
        <v>14</v>
      </c>
      <c r="D8" s="9" t="s">
        <v>5</v>
      </c>
      <c r="G8" s="17">
        <v>1</v>
      </c>
      <c r="H8" s="17">
        <v>1</v>
      </c>
      <c r="I8" s="2">
        <v>27424</v>
      </c>
      <c r="J8" s="2">
        <v>1023</v>
      </c>
      <c r="K8" s="2">
        <v>25</v>
      </c>
      <c r="L8" s="2">
        <v>782</v>
      </c>
      <c r="M8" s="2">
        <v>357</v>
      </c>
      <c r="N8" s="2">
        <v>39342</v>
      </c>
      <c r="O8" s="2">
        <v>1454</v>
      </c>
      <c r="P8" s="2">
        <v>678</v>
      </c>
      <c r="Q8" s="42"/>
      <c r="R8" s="43"/>
      <c r="S8" s="32">
        <f t="shared" si="2"/>
        <v>4.0992234126688328E-6</v>
      </c>
      <c r="T8" s="33">
        <f t="shared" si="3"/>
        <v>1.6079585877760091E-7</v>
      </c>
      <c r="U8" s="33">
        <f t="shared" si="3"/>
        <v>3.9295175654350177E-9</v>
      </c>
      <c r="V8" s="33">
        <f t="shared" si="3"/>
        <v>1.2291530944680736E-7</v>
      </c>
      <c r="W8" s="33">
        <f t="shared" si="3"/>
        <v>5.6113510834412055E-8</v>
      </c>
      <c r="X8" s="33">
        <f t="shared" si="7"/>
        <v>5.0053773895282203E-6</v>
      </c>
      <c r="Y8" s="33">
        <f>O8*$D$17</f>
        <v>1.2717961397506855E-7</v>
      </c>
      <c r="Z8" s="33">
        <f t="shared" si="8"/>
        <v>7.3717199363427921E-8</v>
      </c>
      <c r="AA8" s="33">
        <f t="shared" si="0"/>
        <v>0</v>
      </c>
      <c r="AB8" s="34">
        <f t="shared" si="1"/>
        <v>0</v>
      </c>
      <c r="AC8" s="38">
        <f>(('Branco (4)'!$O$10-S8)/('Branco (4)'!$O$10))*100</f>
        <v>12.817904374364183</v>
      </c>
      <c r="AD8" s="39">
        <f>(('Branco (4)'!$T$10-X8)/('Branco (4)'!$T$10))*100</f>
        <v>12.379009447619378</v>
      </c>
      <c r="AE8" s="40">
        <f>(T8/SUM(T8,U8,V8,Y8,W8,Z8,AB8))*100</f>
        <v>29.522732141559345</v>
      </c>
      <c r="AF8" s="23">
        <f>(U8/SUM(T8,U8,V8,Y8,W8,Z8,AB8))*100</f>
        <v>0.72147439251122547</v>
      </c>
      <c r="AG8" s="23">
        <f>(V8/SUM(T8,U8,V8,W8,Z8,AB8,Y8))*100</f>
        <v>22.567718997751133</v>
      </c>
      <c r="AH8" s="23">
        <f>(W8/SUM(T8,U8,V8,W8,Z8,AB8,Y8))*100</f>
        <v>10.302654325060299</v>
      </c>
      <c r="AI8" s="23">
        <f>(Y8/SUM(Z8,T8,U8,V8,W8,Y8,AB8))*100</f>
        <v>23.350661551837799</v>
      </c>
      <c r="AJ8" s="23">
        <f>(Z8/SUM(T8,U8,V8,W8,Z8,AB8,Y8))*100</f>
        <v>13.5347585912802</v>
      </c>
      <c r="AK8" s="117">
        <f>(AB8/SUM(T8,U8,V8,W8,Z8,AB8,Y8))*100</f>
        <v>0</v>
      </c>
      <c r="AL8" s="39">
        <f>(T8/(T8+U8*2/3+V8*2/3+W8*1/3+Z8*1/3))*100</f>
        <v>55.708875475093514</v>
      </c>
      <c r="AM8" s="39">
        <f>(V8/(T8*3/2+U8+V8+W8*1/2+Z8*1/2))*100</f>
        <v>28.389925462054833</v>
      </c>
      <c r="AN8" s="39">
        <f>(W8/(T8*3/2+U8+V8+W8*1/2+Z8*1/2))*100</f>
        <v>12.960618145720684</v>
      </c>
      <c r="AO8" s="39">
        <f>(Z8/(T8*3+U8*2+V8*2+W8+Z8))*100</f>
        <v>8.5132836772657789</v>
      </c>
      <c r="AP8" s="39">
        <f>AL8*AQ8/100</f>
        <v>50.88088806678963</v>
      </c>
      <c r="AQ8" s="39">
        <f>(((S8*3)+(T8*3)+(2*U8)+(2*V8)+(W8)+(X8)+(Z8))/(((AVERAGE($X$5:$X$7)))+((AVERAGE($S$5:$S$7))*3)))*100</f>
        <v>91.333540002144915</v>
      </c>
      <c r="AR8" s="117">
        <f>(AL8*AC8)/100</f>
        <v>7.140710386431107</v>
      </c>
      <c r="AS8" s="232">
        <f>(AP8/100)*(($AC8/100)*($C$23/60)*1000)/($C$5)</f>
        <v>0.1330889791017231</v>
      </c>
      <c r="AT8" s="23">
        <f t="shared" ref="AT8:AV23" si="9">(AF8/100)*(($AC8/100)*($C$26))/($C$5/1000)</f>
        <v>0.2264589962847636</v>
      </c>
      <c r="AU8" s="215">
        <f t="shared" si="9"/>
        <v>7.0836374037874048</v>
      </c>
      <c r="AV8" s="215">
        <f t="shared" si="9"/>
        <v>3.2338344669464241</v>
      </c>
      <c r="AW8" s="215">
        <f t="shared" ref="AW8:AX16" si="10">(AJ8/100)*(($AC8/100)*($C$26))/($C$5/1000)</f>
        <v>4.2483390642173147</v>
      </c>
      <c r="AX8" s="216">
        <f t="shared" si="10"/>
        <v>0</v>
      </c>
      <c r="AY8" s="40">
        <f>AS8*42.8</f>
        <v>5.696208305553748</v>
      </c>
      <c r="AZ8" s="23">
        <f>AT8*30.07</f>
        <v>6.8096220182828411</v>
      </c>
      <c r="BA8" s="1">
        <f>AU8*28.05</f>
        <v>198.69602917623672</v>
      </c>
      <c r="BB8" s="1">
        <f>AV8*16.04</f>
        <v>51.87070484982064</v>
      </c>
      <c r="BC8" s="1">
        <f>AW8*28.01</f>
        <v>118.995977188727</v>
      </c>
      <c r="BD8" s="156">
        <f>AX8*2</f>
        <v>0</v>
      </c>
      <c r="BE8" s="134">
        <f>T8+U8*2/3+V8*2/3+W8*3+Z8*3</f>
        <v>6.3485120737928249E-7</v>
      </c>
      <c r="BF8" s="1">
        <f>(BE8/(S8+BE8)*100)</f>
        <v>13.410249274288585</v>
      </c>
    </row>
    <row r="9" spans="2:58" x14ac:dyDescent="0.25">
      <c r="B9" s="4" t="s">
        <v>18</v>
      </c>
      <c r="C9" s="3" t="s">
        <v>15</v>
      </c>
      <c r="D9" s="29">
        <v>1.4947576621458694E-10</v>
      </c>
      <c r="G9" s="17">
        <v>2</v>
      </c>
      <c r="H9" s="17">
        <v>15</v>
      </c>
      <c r="I9" s="2">
        <v>28424</v>
      </c>
      <c r="J9" s="2">
        <v>932</v>
      </c>
      <c r="K9" s="2">
        <v>22</v>
      </c>
      <c r="L9" s="2">
        <v>490</v>
      </c>
      <c r="M9" s="2">
        <v>266</v>
      </c>
      <c r="N9" s="2">
        <v>41342</v>
      </c>
      <c r="O9" s="2">
        <v>1281</v>
      </c>
      <c r="P9" s="2">
        <v>478</v>
      </c>
      <c r="R9" s="238"/>
      <c r="S9" s="32">
        <f t="shared" si="2"/>
        <v>4.2486991788834196E-6</v>
      </c>
      <c r="T9" s="33">
        <f t="shared" si="3"/>
        <v>1.4649241483941746E-7</v>
      </c>
      <c r="U9" s="33">
        <f t="shared" si="3"/>
        <v>3.4579754575828154E-9</v>
      </c>
      <c r="V9" s="33">
        <f t="shared" si="3"/>
        <v>7.7018544282526341E-8</v>
      </c>
      <c r="W9" s="33">
        <f t="shared" si="3"/>
        <v>4.1810066896228591E-8</v>
      </c>
      <c r="X9" s="33">
        <f t="shared" si="7"/>
        <v>5.2598320379715232E-6</v>
      </c>
      <c r="Y9" s="33">
        <f t="shared" ref="Y9:Y17" si="11">O9*$D$17</f>
        <v>1.1204751410045585E-7</v>
      </c>
      <c r="Z9" s="33">
        <f t="shared" si="8"/>
        <v>5.1971712825543574E-8</v>
      </c>
      <c r="AA9" s="33">
        <f t="shared" si="0"/>
        <v>0</v>
      </c>
      <c r="AB9" s="34">
        <f t="shared" si="1"/>
        <v>0</v>
      </c>
      <c r="AC9" s="38">
        <f>(('Branco (4)'!$O$10-S9)/('Branco (4)'!$O$10))*100</f>
        <v>9.6388606307222702</v>
      </c>
      <c r="AD9" s="39">
        <f>(('Branco (4)'!$T$10-X9)/('Branco (4)'!$T$10))*100</f>
        <v>7.9246863042926305</v>
      </c>
      <c r="AE9" s="40">
        <f t="shared" ref="AE9:AE28" si="12">(T9/SUM(T9,U9,V9,Y9,W9,Z9,AB9))*100</f>
        <v>33.847739021573027</v>
      </c>
      <c r="AF9" s="23">
        <f t="shared" ref="AF9:AF28" si="13">(U9/SUM(T9,U9,V9,Y9,W9,Z9,AB9))*100</f>
        <v>0.79898096402854779</v>
      </c>
      <c r="AG9" s="23">
        <f t="shared" ref="AG9:AG28" si="14">(V9/SUM(T9,U9,V9,W9,Z9,AB9,Y9))*100</f>
        <v>17.795485107908561</v>
      </c>
      <c r="AH9" s="23">
        <f t="shared" ref="AH9:AH28" si="15">(W9/SUM(T9,U9,V9,W9,Z9,AB9,Y9))*100</f>
        <v>9.6604062014360803</v>
      </c>
      <c r="AI9" s="23">
        <f t="shared" ref="AI9:AI28" si="16">(Y9/SUM(Z9,T9,U9,V9,W9,Y9,AB9))*100</f>
        <v>25.889087973910385</v>
      </c>
      <c r="AJ9" s="23">
        <f t="shared" ref="AJ9:AJ28" si="17">(Z9/SUM(T9,U9,V9,W9,Z9,AB9,Y9))*100</f>
        <v>12.008300731143397</v>
      </c>
      <c r="AK9" s="117">
        <f t="shared" ref="AK9:AK28" si="18">(AB9/SUM(T9,U9,V9,W9,Z9,AB9,Y9))*100</f>
        <v>0</v>
      </c>
      <c r="AL9" s="39">
        <f t="shared" ref="AL9:AL28" si="19">(T9/(T9+U9*2/3+V9*2/3+W9*1/3+Z9*1/3))*100</f>
        <v>63.305907155101679</v>
      </c>
      <c r="AM9" s="39">
        <f t="shared" ref="AM9:AM28" si="20">(V9/(T9*3/2+U9+V9+W9*1/2+Z9*1/2))*100</f>
        <v>22.188765741058535</v>
      </c>
      <c r="AN9" s="39">
        <f t="shared" ref="AN9:AN28" si="21">(W9/(T9*3/2+U9+V9+W9*1/2+Z9*1/2))*100</f>
        <v>12.045329973717491</v>
      </c>
      <c r="AO9" s="39">
        <f t="shared" ref="AO9:AO28" si="22">(Z9/(T9*3+U9*2+V9*2+W9+Z9))*100</f>
        <v>7.4864318184028864</v>
      </c>
      <c r="AP9" s="39">
        <f t="shared" ref="AP9:AP27" si="23">AL9*AQ9/100</f>
        <v>59.509932878007177</v>
      </c>
      <c r="AQ9" s="39">
        <f t="shared" ref="AQ9:AQ28" si="24">(((S9*3)+(T9*3)+(2*U9)+(2*V9)+(W9)+(X9)+(Z9))/(((AVERAGE($X$5:$X$7)))+((AVERAGE($S$5:$S$7))*3)))*100</f>
        <v>94.003759763217303</v>
      </c>
      <c r="AR9" s="117">
        <f t="shared" ref="AR9:AR28" si="25">(AL9*AC9)/100</f>
        <v>6.101968161694689</v>
      </c>
      <c r="AS9" s="232">
        <f t="shared" ref="AS9:AS28" si="26">(AP9/100)*(($AC9/100)*($C$23/60)*1000)/($C$5)</f>
        <v>0.11705380747948967</v>
      </c>
      <c r="AT9" s="23">
        <f t="shared" si="9"/>
        <v>0.18858787315702957</v>
      </c>
      <c r="AU9" s="215">
        <f t="shared" si="9"/>
        <v>4.2003662657702039</v>
      </c>
      <c r="AV9" s="215">
        <f t="shared" si="9"/>
        <v>2.2801988299895402</v>
      </c>
      <c r="AW9" s="215">
        <f t="shared" si="10"/>
        <v>2.8343852946106249</v>
      </c>
      <c r="AX9" s="216">
        <f t="shared" si="10"/>
        <v>0</v>
      </c>
      <c r="AY9" s="40">
        <f t="shared" ref="AY9:AY28" si="27">AS9*42.8</f>
        <v>5.0099029601221572</v>
      </c>
      <c r="AZ9" s="23">
        <f t="shared" ref="AZ9:AZ28" si="28">AT9*30.07</f>
        <v>5.6708373458318793</v>
      </c>
      <c r="BA9" s="1">
        <f t="shared" ref="BA9:BA28" si="29">AU9*28.05</f>
        <v>117.82027375485423</v>
      </c>
      <c r="BB9" s="1">
        <f t="shared" ref="BB9:BB28" si="30">AV9*16.04</f>
        <v>36.574389233032221</v>
      </c>
      <c r="BC9" s="1">
        <f t="shared" ref="BC9:BC28" si="31">AW9*28.01</f>
        <v>79.391132102043613</v>
      </c>
      <c r="BD9" s="156">
        <f t="shared" ref="BD9:BD28" si="32">AX9*2</f>
        <v>0</v>
      </c>
      <c r="BE9" s="134">
        <f t="shared" ref="BE9:BE28" si="33">T9+U9*2/3+V9*2/3+W9*3+Z9*3</f>
        <v>4.8148876716480676E-7</v>
      </c>
      <c r="BF9" s="1">
        <f t="shared" ref="BF9:BF28" si="34">(BE9/(S9+BE9)*100)</f>
        <v>10.179062072302228</v>
      </c>
    </row>
    <row r="10" spans="2:58" x14ac:dyDescent="0.25">
      <c r="B10" s="4" t="s">
        <v>19</v>
      </c>
      <c r="C10" s="3" t="s">
        <v>15</v>
      </c>
      <c r="D10" s="29">
        <f>(D9)*(D12/D11)</f>
        <v>1.5718070261740071E-10</v>
      </c>
      <c r="G10" s="17">
        <v>3</v>
      </c>
      <c r="H10" s="17">
        <v>30</v>
      </c>
      <c r="I10" s="2">
        <v>29944</v>
      </c>
      <c r="J10" s="2">
        <v>264</v>
      </c>
      <c r="K10" s="2">
        <v>11</v>
      </c>
      <c r="L10" s="2">
        <v>140</v>
      </c>
      <c r="M10" s="2">
        <v>76</v>
      </c>
      <c r="N10" s="2">
        <v>43346</v>
      </c>
      <c r="O10" s="2">
        <v>1398</v>
      </c>
      <c r="P10" s="2">
        <v>139</v>
      </c>
      <c r="R10" s="238"/>
      <c r="S10" s="32">
        <f t="shared" si="2"/>
        <v>4.4759023435295916E-6</v>
      </c>
      <c r="T10" s="33">
        <f t="shared" si="3"/>
        <v>4.1495705490993783E-8</v>
      </c>
      <c r="U10" s="33">
        <f t="shared" si="3"/>
        <v>1.7289877287914077E-9</v>
      </c>
      <c r="V10" s="33">
        <f t="shared" si="3"/>
        <v>2.2005298366436098E-8</v>
      </c>
      <c r="W10" s="33">
        <f t="shared" si="3"/>
        <v>1.1945733398922454E-8</v>
      </c>
      <c r="X10" s="33">
        <f t="shared" si="7"/>
        <v>5.514795595711713E-6</v>
      </c>
      <c r="Y10" s="33">
        <f t="shared" si="11"/>
        <v>1.2228136199253496E-7</v>
      </c>
      <c r="Z10" s="33">
        <f t="shared" si="8"/>
        <v>1.5113113143829616E-8</v>
      </c>
      <c r="AA10" s="33">
        <f t="shared" si="0"/>
        <v>0</v>
      </c>
      <c r="AB10" s="34">
        <f t="shared" si="1"/>
        <v>0</v>
      </c>
      <c r="AC10" s="38">
        <f>(('Branco (4)'!$O$10-S10)/('Branco (4)'!$O$10))*100</f>
        <v>4.8067141403865685</v>
      </c>
      <c r="AD10" s="39">
        <f>(('Branco (4)'!$T$10-X10)/('Branco (4)'!$T$10))*100</f>
        <v>3.4614545146792235</v>
      </c>
      <c r="AE10" s="40">
        <f t="shared" si="12"/>
        <v>19.338988110881804</v>
      </c>
      <c r="AF10" s="23">
        <f t="shared" si="13"/>
        <v>0.80579117128674183</v>
      </c>
      <c r="AG10" s="23">
        <f t="shared" si="14"/>
        <v>10.255523998194894</v>
      </c>
      <c r="AH10" s="23">
        <f t="shared" si="15"/>
        <v>5.5672844561629429</v>
      </c>
      <c r="AI10" s="23">
        <f t="shared" si="16"/>
        <v>56.988976998338359</v>
      </c>
      <c r="AJ10" s="23">
        <f t="shared" si="17"/>
        <v>7.0434352651352592</v>
      </c>
      <c r="AK10" s="117">
        <f t="shared" si="18"/>
        <v>0</v>
      </c>
      <c r="AL10" s="39">
        <f t="shared" si="19"/>
        <v>62.551771077427496</v>
      </c>
      <c r="AM10" s="39">
        <f t="shared" si="20"/>
        <v>22.114262502120837</v>
      </c>
      <c r="AN10" s="39">
        <f t="shared" si="21"/>
        <v>12.004885358294171</v>
      </c>
      <c r="AO10" s="39">
        <f t="shared" si="22"/>
        <v>7.5939745447093712</v>
      </c>
      <c r="AP10" s="39">
        <f t="shared" si="23"/>
        <v>60.188884680464582</v>
      </c>
      <c r="AQ10" s="39">
        <f t="shared" si="24"/>
        <v>96.222510799833145</v>
      </c>
      <c r="AR10" s="117">
        <f t="shared" si="25"/>
        <v>3.0066848254409435</v>
      </c>
      <c r="AS10" s="232">
        <f t="shared" si="26"/>
        <v>5.9038453728042894E-2</v>
      </c>
      <c r="AT10" s="23">
        <f t="shared" si="9"/>
        <v>9.4846744610142392E-2</v>
      </c>
      <c r="AU10" s="215">
        <f t="shared" si="9"/>
        <v>1.2071403859472665</v>
      </c>
      <c r="AV10" s="215">
        <f t="shared" si="9"/>
        <v>0.65530478094280198</v>
      </c>
      <c r="AW10" s="215">
        <f t="shared" si="10"/>
        <v>0.82905711749555644</v>
      </c>
      <c r="AX10" s="216">
        <f t="shared" si="10"/>
        <v>0</v>
      </c>
      <c r="AY10" s="40">
        <f>AS10*42.8</f>
        <v>2.5268458195602359</v>
      </c>
      <c r="AZ10" s="23">
        <f t="shared" si="28"/>
        <v>2.8520416104269817</v>
      </c>
      <c r="BA10" s="1">
        <f t="shared" si="29"/>
        <v>33.860287825820826</v>
      </c>
      <c r="BB10" s="1">
        <f t="shared" si="30"/>
        <v>10.511088686322543</v>
      </c>
      <c r="BC10" s="1">
        <f t="shared" si="31"/>
        <v>23.221889861050538</v>
      </c>
      <c r="BD10" s="156">
        <f t="shared" si="32"/>
        <v>0</v>
      </c>
      <c r="BE10" s="134">
        <f t="shared" si="33"/>
        <v>1.3849510251606832E-7</v>
      </c>
      <c r="BF10" s="1">
        <f t="shared" si="34"/>
        <v>3.0013691740999175</v>
      </c>
    </row>
    <row r="11" spans="2:58" x14ac:dyDescent="0.25">
      <c r="B11" s="4" t="s">
        <v>6</v>
      </c>
      <c r="C11" s="3" t="s">
        <v>15</v>
      </c>
      <c r="D11" s="29">
        <f>(D9)*(0.97/0.98)</f>
        <v>1.4795050329402993E-10</v>
      </c>
      <c r="G11" s="17">
        <v>4</v>
      </c>
      <c r="H11" s="17">
        <v>45</v>
      </c>
      <c r="I11" s="2">
        <v>30311</v>
      </c>
      <c r="J11" s="2">
        <v>125</v>
      </c>
      <c r="K11" s="2">
        <v>11</v>
      </c>
      <c r="L11" s="2">
        <v>65</v>
      </c>
      <c r="M11" s="2">
        <v>36</v>
      </c>
      <c r="N11" s="2">
        <v>43307</v>
      </c>
      <c r="O11" s="2">
        <v>1593</v>
      </c>
      <c r="P11" s="2">
        <v>64</v>
      </c>
      <c r="R11" s="238"/>
      <c r="S11" s="32">
        <f t="shared" si="2"/>
        <v>4.530759949730345E-6</v>
      </c>
      <c r="T11" s="33">
        <f t="shared" si="3"/>
        <v>1.9647587827175089E-8</v>
      </c>
      <c r="U11" s="33">
        <f t="shared" si="3"/>
        <v>1.7289877287914077E-9</v>
      </c>
      <c r="V11" s="33">
        <f t="shared" si="3"/>
        <v>1.0216745670131046E-8</v>
      </c>
      <c r="W11" s="33">
        <f t="shared" si="3"/>
        <v>5.6585052942264256E-9</v>
      </c>
      <c r="X11" s="33">
        <f t="shared" si="7"/>
        <v>5.5098337300670684E-6</v>
      </c>
      <c r="Y11" s="33">
        <f t="shared" si="11"/>
        <v>1.3933777514600014E-7</v>
      </c>
      <c r="Z11" s="33">
        <f t="shared" si="8"/>
        <v>6.9585556921229893E-9</v>
      </c>
      <c r="AA11" s="33">
        <f t="shared" si="0"/>
        <v>0</v>
      </c>
      <c r="AB11" s="34">
        <f t="shared" si="1"/>
        <v>0</v>
      </c>
      <c r="AC11" s="38">
        <f>(('Branco (4)'!$O$10-S11)/('Branco (4)'!$O$10))*100</f>
        <v>3.6400050864699862</v>
      </c>
      <c r="AD11" s="39">
        <f>(('Branco (4)'!$T$10-X11)/('Branco (4)'!$T$10))*100</f>
        <v>3.5483138159740983</v>
      </c>
      <c r="AE11" s="40">
        <f t="shared" si="12"/>
        <v>10.704323110586046</v>
      </c>
      <c r="AF11" s="23">
        <f t="shared" si="13"/>
        <v>0.94198043373157192</v>
      </c>
      <c r="AG11" s="23">
        <f t="shared" si="14"/>
        <v>5.5662480175047424</v>
      </c>
      <c r="AH11" s="23">
        <f t="shared" si="15"/>
        <v>3.0828450558487805</v>
      </c>
      <c r="AI11" s="23">
        <f t="shared" si="16"/>
        <v>75.91346987694925</v>
      </c>
      <c r="AJ11" s="23">
        <f t="shared" si="17"/>
        <v>3.7911335053796158</v>
      </c>
      <c r="AK11" s="117">
        <f t="shared" si="18"/>
        <v>0</v>
      </c>
      <c r="AL11" s="39">
        <f t="shared" si="19"/>
        <v>61.751666949626681</v>
      </c>
      <c r="AM11" s="39">
        <f t="shared" si="20"/>
        <v>21.407244542537249</v>
      </c>
      <c r="AN11" s="39">
        <f t="shared" si="21"/>
        <v>11.856320054328323</v>
      </c>
      <c r="AO11" s="39">
        <f t="shared" si="22"/>
        <v>7.2901640196271362</v>
      </c>
      <c r="AP11" s="39">
        <f t="shared" si="23"/>
        <v>59.592987425195261</v>
      </c>
      <c r="AQ11" s="39">
        <f>(((S11*3)+(T11*3)+(2*U11)+(2*V11)+(W11)+(X11)+(Z11))/(((AVERAGE($X$5:$X$7)))+((AVERAGE($S$5:$S$7))*3)))*100</f>
        <v>96.504257081525679</v>
      </c>
      <c r="AR11" s="117">
        <f t="shared" si="25"/>
        <v>2.2477638179464163</v>
      </c>
      <c r="AS11" s="232">
        <f t="shared" si="26"/>
        <v>4.426571988676236E-2</v>
      </c>
      <c r="AT11" s="23">
        <f t="shared" si="9"/>
        <v>8.3964460558143036E-2</v>
      </c>
      <c r="AU11" s="23">
        <f t="shared" si="9"/>
        <v>0.49615363057084511</v>
      </c>
      <c r="AV11" s="23">
        <f t="shared" si="9"/>
        <v>0.27479278000846807</v>
      </c>
      <c r="AW11" s="23">
        <f t="shared" si="10"/>
        <v>0.3379268488859189</v>
      </c>
      <c r="AX11" s="117">
        <f t="shared" si="10"/>
        <v>0</v>
      </c>
      <c r="AY11" s="40">
        <f>AS11*42.8</f>
        <v>1.8945728111534288</v>
      </c>
      <c r="AZ11" s="23">
        <f t="shared" si="28"/>
        <v>2.5248113289833611</v>
      </c>
      <c r="BA11" s="1">
        <f t="shared" si="29"/>
        <v>13.917109337512205</v>
      </c>
      <c r="BB11" s="1">
        <f t="shared" si="30"/>
        <v>4.4076761913358276</v>
      </c>
      <c r="BC11" s="1">
        <f t="shared" si="31"/>
        <v>9.4653310372945896</v>
      </c>
      <c r="BD11" s="156">
        <f t="shared" si="32"/>
        <v>0</v>
      </c>
      <c r="BE11" s="134">
        <f t="shared" si="33"/>
        <v>6.5462593052171632E-8</v>
      </c>
      <c r="BF11" s="1">
        <f t="shared" si="34"/>
        <v>1.4242694395850792</v>
      </c>
    </row>
    <row r="12" spans="2:58" x14ac:dyDescent="0.25">
      <c r="B12" s="5" t="s">
        <v>7</v>
      </c>
      <c r="C12" s="3" t="s">
        <v>15</v>
      </c>
      <c r="D12" s="29">
        <f>(D9)*(1.02/0.98)</f>
        <v>1.5557681789681499E-10</v>
      </c>
      <c r="G12" s="17">
        <v>5</v>
      </c>
      <c r="H12" s="17">
        <v>60</v>
      </c>
      <c r="I12" s="2">
        <v>29974</v>
      </c>
      <c r="J12" s="2">
        <v>89</v>
      </c>
      <c r="K12" s="2">
        <v>16</v>
      </c>
      <c r="L12" s="2">
        <v>46</v>
      </c>
      <c r="M12" s="2">
        <v>25</v>
      </c>
      <c r="N12" s="2">
        <v>43822</v>
      </c>
      <c r="O12" s="2">
        <v>1310</v>
      </c>
      <c r="P12" s="2">
        <v>47</v>
      </c>
      <c r="R12" s="238"/>
      <c r="S12" s="32">
        <f t="shared" si="2"/>
        <v>4.4803866165160295E-6</v>
      </c>
      <c r="T12" s="33">
        <f t="shared" si="3"/>
        <v>1.3989082532948662E-8</v>
      </c>
      <c r="U12" s="33">
        <f t="shared" si="3"/>
        <v>2.5148912418784113E-9</v>
      </c>
      <c r="V12" s="33">
        <f t="shared" si="3"/>
        <v>7.2303123204004324E-9</v>
      </c>
      <c r="W12" s="33">
        <f t="shared" si="3"/>
        <v>3.9295175654350177E-9</v>
      </c>
      <c r="X12" s="33">
        <f t="shared" si="7"/>
        <v>5.5753558020412196E-6</v>
      </c>
      <c r="Y12" s="33">
        <f t="shared" si="11"/>
        <v>1.1458410887712503E-7</v>
      </c>
      <c r="Z12" s="33">
        <f t="shared" si="8"/>
        <v>5.1101893364028199E-9</v>
      </c>
      <c r="AA12" s="33">
        <f t="shared" si="0"/>
        <v>0</v>
      </c>
      <c r="AB12" s="34">
        <f t="shared" si="1"/>
        <v>0</v>
      </c>
      <c r="AC12" s="38">
        <f>(('Branco (4)'!$O$10-S12)/('Branco (4)'!$O$10))*100</f>
        <v>4.7113428280773055</v>
      </c>
      <c r="AD12" s="39">
        <f>(('Branco (4)'!$T$10-X12)/('Branco (4)'!$T$10))*100</f>
        <v>2.4013256065674486</v>
      </c>
      <c r="AE12" s="40">
        <f t="shared" si="12"/>
        <v>9.4932564650514397</v>
      </c>
      <c r="AF12" s="23">
        <f t="shared" si="13"/>
        <v>1.7066528476496967</v>
      </c>
      <c r="AG12" s="23">
        <f t="shared" si="14"/>
        <v>4.9066269369928781</v>
      </c>
      <c r="AH12" s="23">
        <f t="shared" si="15"/>
        <v>2.6666450744526515</v>
      </c>
      <c r="AI12" s="23">
        <f t="shared" si="16"/>
        <v>77.758947366839237</v>
      </c>
      <c r="AJ12" s="23">
        <f t="shared" si="17"/>
        <v>3.467871309014102</v>
      </c>
      <c r="AK12" s="117">
        <f t="shared" si="18"/>
        <v>0</v>
      </c>
      <c r="AL12" s="39">
        <f t="shared" si="19"/>
        <v>59.530238623596453</v>
      </c>
      <c r="AM12" s="39">
        <f t="shared" si="20"/>
        <v>20.512291960190534</v>
      </c>
      <c r="AN12" s="39">
        <f t="shared" si="21"/>
        <v>11.147984760973117</v>
      </c>
      <c r="AO12" s="39">
        <f t="shared" si="22"/>
        <v>7.2487667887036507</v>
      </c>
      <c r="AP12" s="39">
        <f t="shared" si="23"/>
        <v>57.118385200755945</v>
      </c>
      <c r="AQ12" s="39">
        <f t="shared" si="24"/>
        <v>95.948523845015288</v>
      </c>
      <c r="AR12" s="117">
        <f t="shared" si="25"/>
        <v>2.8046736279301179</v>
      </c>
      <c r="AS12" s="232">
        <f t="shared" si="26"/>
        <v>5.4915003048430396E-2</v>
      </c>
      <c r="AT12" s="23">
        <f t="shared" si="9"/>
        <v>0.19689810067681351</v>
      </c>
      <c r="AU12" s="101">
        <f t="shared" si="9"/>
        <v>0.56608203944583879</v>
      </c>
      <c r="AV12" s="101">
        <f t="shared" si="9"/>
        <v>0.3076532823075212</v>
      </c>
      <c r="AW12" s="101">
        <f t="shared" si="10"/>
        <v>0.40009148613722356</v>
      </c>
      <c r="AX12" s="120">
        <f t="shared" si="10"/>
        <v>0</v>
      </c>
      <c r="AY12" s="40">
        <f t="shared" si="27"/>
        <v>2.3503621304728206</v>
      </c>
      <c r="AZ12" s="23">
        <f t="shared" si="28"/>
        <v>5.9207258873517823</v>
      </c>
      <c r="BA12" s="1">
        <f t="shared" si="29"/>
        <v>15.878601206455778</v>
      </c>
      <c r="BB12" s="1">
        <f t="shared" si="30"/>
        <v>4.9347586482126395</v>
      </c>
      <c r="BC12" s="1">
        <f t="shared" si="31"/>
        <v>11.206562526703632</v>
      </c>
      <c r="BD12" s="156">
        <f t="shared" si="32"/>
        <v>0</v>
      </c>
      <c r="BE12" s="134">
        <f t="shared" si="33"/>
        <v>4.7605005613314739E-8</v>
      </c>
      <c r="BF12" s="1">
        <f t="shared" si="34"/>
        <v>1.0513492423585336</v>
      </c>
    </row>
    <row r="13" spans="2:58" x14ac:dyDescent="0.25">
      <c r="B13" s="5" t="s">
        <v>10</v>
      </c>
      <c r="C13" s="3" t="s">
        <v>15</v>
      </c>
      <c r="D13" s="29">
        <f>D11</f>
        <v>1.4795050329402993E-10</v>
      </c>
      <c r="G13" s="17">
        <v>6</v>
      </c>
      <c r="H13" s="17">
        <v>75</v>
      </c>
      <c r="I13" s="2">
        <v>30394</v>
      </c>
      <c r="J13" s="2">
        <v>72</v>
      </c>
      <c r="K13" s="2">
        <v>10</v>
      </c>
      <c r="L13" s="2">
        <v>36</v>
      </c>
      <c r="M13" s="2">
        <v>20</v>
      </c>
      <c r="N13" s="2">
        <v>43929</v>
      </c>
      <c r="O13" s="2">
        <v>1297</v>
      </c>
      <c r="P13" s="2">
        <v>37</v>
      </c>
      <c r="S13" s="32">
        <f t="shared" si="2"/>
        <v>4.5431664383261555E-6</v>
      </c>
      <c r="T13" s="33">
        <f t="shared" si="3"/>
        <v>1.1317010588452851E-8</v>
      </c>
      <c r="U13" s="33">
        <f t="shared" si="3"/>
        <v>1.5718070261740072E-9</v>
      </c>
      <c r="V13" s="33">
        <f t="shared" si="3"/>
        <v>5.6585052942264256E-9</v>
      </c>
      <c r="W13" s="33">
        <f t="shared" si="3"/>
        <v>3.1436140523480143E-9</v>
      </c>
      <c r="X13" s="33">
        <f t="shared" si="7"/>
        <v>5.5889691257329358E-6</v>
      </c>
      <c r="Y13" s="33">
        <f t="shared" si="11"/>
        <v>1.1344701466689402E-7</v>
      </c>
      <c r="Z13" s="33">
        <f t="shared" si="8"/>
        <v>4.0229150095086033E-9</v>
      </c>
      <c r="AA13" s="33">
        <f t="shared" si="0"/>
        <v>0</v>
      </c>
      <c r="AB13" s="34">
        <f t="shared" si="1"/>
        <v>0</v>
      </c>
      <c r="AC13" s="38">
        <f>(('Branco (4)'!$O$10-S13)/('Branco (4)'!$O$10))*100</f>
        <v>3.376144455747712</v>
      </c>
      <c r="AD13" s="39">
        <f>(('Branco (4)'!$T$10-X13)/('Branco (4)'!$T$10))*100</f>
        <v>2.1630193183994759</v>
      </c>
      <c r="AE13" s="40">
        <f t="shared" si="12"/>
        <v>8.1323225860069339</v>
      </c>
      <c r="AF13" s="23">
        <f t="shared" si="13"/>
        <v>1.1294892480565186</v>
      </c>
      <c r="AG13" s="23">
        <f t="shared" si="14"/>
        <v>4.066161293003467</v>
      </c>
      <c r="AH13" s="23">
        <f t="shared" si="15"/>
        <v>2.2589784961130372</v>
      </c>
      <c r="AI13" s="23">
        <f t="shared" si="16"/>
        <v>81.522210523686454</v>
      </c>
      <c r="AJ13" s="23">
        <f t="shared" si="17"/>
        <v>2.8908378531335868</v>
      </c>
      <c r="AK13" s="117">
        <f t="shared" si="18"/>
        <v>0</v>
      </c>
      <c r="AL13" s="39">
        <f t="shared" si="19"/>
        <v>61.086974105868549</v>
      </c>
      <c r="AM13" s="39">
        <f t="shared" si="20"/>
        <v>20.362324701956183</v>
      </c>
      <c r="AN13" s="39">
        <f t="shared" si="21"/>
        <v>11.31240261219788</v>
      </c>
      <c r="AO13" s="39">
        <f t="shared" si="22"/>
        <v>7.2382985799773873</v>
      </c>
      <c r="AP13" s="39">
        <f t="shared" si="23"/>
        <v>59.186389308691133</v>
      </c>
      <c r="AQ13" s="39">
        <f t="shared" si="24"/>
        <v>96.888723291673358</v>
      </c>
      <c r="AR13" s="117">
        <f t="shared" si="25"/>
        <v>2.0623844894593217</v>
      </c>
      <c r="AS13" s="232">
        <f t="shared" si="26"/>
        <v>4.0776810286449167E-2</v>
      </c>
      <c r="AT13" s="23">
        <f t="shared" si="9"/>
        <v>9.3380189587246795E-2</v>
      </c>
      <c r="AU13" s="23">
        <f t="shared" si="9"/>
        <v>0.33616868251408849</v>
      </c>
      <c r="AV13" s="23">
        <f t="shared" si="9"/>
        <v>0.18676037917449359</v>
      </c>
      <c r="AW13" s="23">
        <f t="shared" si="10"/>
        <v>0.23899916467208013</v>
      </c>
      <c r="AX13" s="117">
        <f t="shared" si="10"/>
        <v>0</v>
      </c>
      <c r="AY13" s="40">
        <f t="shared" si="27"/>
        <v>1.7452474802600242</v>
      </c>
      <c r="AZ13" s="23">
        <f t="shared" si="28"/>
        <v>2.8079423008885112</v>
      </c>
      <c r="BA13" s="1">
        <f t="shared" si="29"/>
        <v>9.4295315445201826</v>
      </c>
      <c r="BB13" s="1">
        <f t="shared" si="30"/>
        <v>2.995636481958877</v>
      </c>
      <c r="BC13" s="1">
        <f t="shared" si="31"/>
        <v>6.6943666024649646</v>
      </c>
      <c r="BD13" s="156">
        <f t="shared" si="32"/>
        <v>0</v>
      </c>
      <c r="BE13" s="134">
        <f t="shared" si="33"/>
        <v>3.7636805987622995E-8</v>
      </c>
      <c r="BF13" s="1">
        <f t="shared" si="34"/>
        <v>0.82162022641645083</v>
      </c>
    </row>
    <row r="14" spans="2:58" x14ac:dyDescent="0.25">
      <c r="B14" s="5" t="s">
        <v>8</v>
      </c>
      <c r="C14" s="3" t="s">
        <v>16</v>
      </c>
      <c r="D14" s="29">
        <f>(38.3/33.5)*D18</f>
        <v>1.2722732422165167E-10</v>
      </c>
      <c r="G14" s="17">
        <v>7</v>
      </c>
      <c r="H14" s="17">
        <v>90</v>
      </c>
      <c r="I14" s="2">
        <v>30096</v>
      </c>
      <c r="J14" s="2">
        <v>60</v>
      </c>
      <c r="K14" s="2">
        <v>11</v>
      </c>
      <c r="L14" s="2">
        <v>28</v>
      </c>
      <c r="M14" s="2">
        <v>15</v>
      </c>
      <c r="N14" s="2">
        <v>44125</v>
      </c>
      <c r="O14" s="2">
        <v>1132</v>
      </c>
      <c r="P14" s="2">
        <v>30</v>
      </c>
      <c r="R14" s="238"/>
      <c r="S14" s="32">
        <f t="shared" si="2"/>
        <v>4.4986226599942089E-6</v>
      </c>
      <c r="T14" s="33">
        <f t="shared" si="3"/>
        <v>9.4308421570440421E-9</v>
      </c>
      <c r="U14" s="33">
        <f t="shared" si="3"/>
        <v>1.7289877287914077E-9</v>
      </c>
      <c r="V14" s="33">
        <f t="shared" si="3"/>
        <v>4.4010596732872196E-9</v>
      </c>
      <c r="W14" s="33">
        <f t="shared" si="3"/>
        <v>2.3577105392610105E-9</v>
      </c>
      <c r="X14" s="33">
        <f t="shared" si="7"/>
        <v>5.6139056812803801E-6</v>
      </c>
      <c r="Y14" s="33">
        <f t="shared" si="11"/>
        <v>9.9014665075500407E-8</v>
      </c>
      <c r="Z14" s="33">
        <f t="shared" si="8"/>
        <v>3.2618229806826513E-9</v>
      </c>
      <c r="AA14" s="33">
        <f t="shared" si="0"/>
        <v>0</v>
      </c>
      <c r="AB14" s="34">
        <f t="shared" si="1"/>
        <v>0</v>
      </c>
      <c r="AC14" s="38">
        <f>(('Branco (4)'!$O$10-S14)/('Branco (4)'!$O$10))*100</f>
        <v>4.3234994913529965</v>
      </c>
      <c r="AD14" s="39">
        <f>(('Branco (4)'!$T$10-X14)/('Branco (4)'!$T$10))*100</f>
        <v>1.7264956503534441</v>
      </c>
      <c r="AE14" s="40">
        <f t="shared" si="12"/>
        <v>7.8462791631853586</v>
      </c>
      <c r="AF14" s="23">
        <f t="shared" si="13"/>
        <v>1.438484513250649</v>
      </c>
      <c r="AG14" s="23">
        <f t="shared" si="14"/>
        <v>3.6615969428198336</v>
      </c>
      <c r="AH14" s="23">
        <f t="shared" si="15"/>
        <v>1.9615697907963396</v>
      </c>
      <c r="AI14" s="23">
        <f t="shared" si="16"/>
        <v>82.378295648962762</v>
      </c>
      <c r="AJ14" s="23">
        <f t="shared" si="17"/>
        <v>2.713773940985059</v>
      </c>
      <c r="AK14" s="117">
        <f t="shared" si="18"/>
        <v>0</v>
      </c>
      <c r="AL14" s="39">
        <f t="shared" si="19"/>
        <v>61.276166548010316</v>
      </c>
      <c r="AM14" s="39">
        <f t="shared" si="20"/>
        <v>19.063696259380983</v>
      </c>
      <c r="AN14" s="39">
        <f t="shared" si="21"/>
        <v>10.212694424668383</v>
      </c>
      <c r="AO14" s="39">
        <f t="shared" si="22"/>
        <v>7.0644807355177015</v>
      </c>
      <c r="AP14" s="39">
        <f t="shared" si="23"/>
        <v>59.005910446428736</v>
      </c>
      <c r="AQ14" s="39">
        <f t="shared" si="24"/>
        <v>96.295042217102761</v>
      </c>
      <c r="AR14" s="117">
        <f t="shared" si="25"/>
        <v>2.6492747490238413</v>
      </c>
      <c r="AS14" s="232">
        <f t="shared" si="26"/>
        <v>5.2059658105890173E-2</v>
      </c>
      <c r="AT14" s="23">
        <f t="shared" si="9"/>
        <v>0.15229730998240179</v>
      </c>
      <c r="AU14" s="23">
        <f t="shared" si="9"/>
        <v>0.38766587995520446</v>
      </c>
      <c r="AV14" s="23">
        <f t="shared" si="9"/>
        <v>0.20767814997600242</v>
      </c>
      <c r="AW14" s="23">
        <f t="shared" si="10"/>
        <v>0.28731659416923455</v>
      </c>
      <c r="AX14" s="117">
        <f t="shared" si="10"/>
        <v>0</v>
      </c>
      <c r="AY14" s="40">
        <f t="shared" si="27"/>
        <v>2.2281533669320992</v>
      </c>
      <c r="AZ14" s="23">
        <f t="shared" si="28"/>
        <v>4.5795801111708219</v>
      </c>
      <c r="BA14" s="1">
        <f t="shared" si="29"/>
        <v>10.874027932743486</v>
      </c>
      <c r="BB14" s="1">
        <f t="shared" si="30"/>
        <v>3.3311575256150787</v>
      </c>
      <c r="BC14" s="1">
        <f t="shared" si="31"/>
        <v>8.0477378026802597</v>
      </c>
      <c r="BD14" s="156">
        <f t="shared" si="32"/>
        <v>0</v>
      </c>
      <c r="BE14" s="134">
        <f t="shared" si="33"/>
        <v>3.0376140984927448E-8</v>
      </c>
      <c r="BF14" s="1">
        <f t="shared" si="34"/>
        <v>0.67070322426140516</v>
      </c>
    </row>
    <row r="15" spans="2:58" x14ac:dyDescent="0.25">
      <c r="B15" s="5" t="s">
        <v>9</v>
      </c>
      <c r="C15" s="3" t="s">
        <v>16</v>
      </c>
      <c r="D15" s="29">
        <f>(38.3/39.2)*D18</f>
        <v>1.0872743268942171E-10</v>
      </c>
      <c r="G15" s="17">
        <v>8</v>
      </c>
      <c r="H15" s="17">
        <v>105</v>
      </c>
      <c r="I15" s="2">
        <v>29863</v>
      </c>
      <c r="J15" s="2">
        <v>57</v>
      </c>
      <c r="K15" s="2">
        <v>18</v>
      </c>
      <c r="L15" s="2">
        <v>26</v>
      </c>
      <c r="M15" s="2">
        <v>14</v>
      </c>
      <c r="N15" s="2">
        <v>44664</v>
      </c>
      <c r="O15" s="2">
        <v>1083</v>
      </c>
      <c r="P15" s="2">
        <v>25</v>
      </c>
      <c r="R15" s="238"/>
      <c r="S15" s="32">
        <f t="shared" si="2"/>
        <v>4.4637948064662098E-6</v>
      </c>
      <c r="T15" s="33">
        <f t="shared" si="3"/>
        <v>8.9593000491918395E-9</v>
      </c>
      <c r="U15" s="33">
        <f t="shared" si="3"/>
        <v>2.8292526471132128E-9</v>
      </c>
      <c r="V15" s="33">
        <f t="shared" si="3"/>
        <v>4.086698268052418E-9</v>
      </c>
      <c r="W15" s="33">
        <f t="shared" si="3"/>
        <v>2.2005298366436098E-9</v>
      </c>
      <c r="X15" s="33">
        <f t="shared" si="7"/>
        <v>5.68248120903585E-6</v>
      </c>
      <c r="Y15" s="33">
        <f t="shared" si="11"/>
        <v>9.4728694590783526E-8</v>
      </c>
      <c r="Z15" s="33">
        <f t="shared" si="8"/>
        <v>2.7181858172355426E-9</v>
      </c>
      <c r="AA15" s="33">
        <f t="shared" si="0"/>
        <v>0</v>
      </c>
      <c r="AB15" s="34">
        <f t="shared" si="1"/>
        <v>0</v>
      </c>
      <c r="AC15" s="38">
        <f>(('Branco (4)'!$O$10-S15)/('Branco (4)'!$O$10))*100</f>
        <v>5.0642166836215683</v>
      </c>
      <c r="AD15" s="39">
        <f>(('Branco (4)'!$T$10-X15)/('Branco (4)'!$T$10))*100</f>
        <v>0.52605556322688996</v>
      </c>
      <c r="AE15" s="40">
        <f t="shared" si="12"/>
        <v>7.7554481133198543</v>
      </c>
      <c r="AF15" s="23">
        <f t="shared" si="13"/>
        <v>2.4490888778904805</v>
      </c>
      <c r="AG15" s="23">
        <f t="shared" si="14"/>
        <v>3.5375728236195823</v>
      </c>
      <c r="AH15" s="23">
        <f t="shared" si="15"/>
        <v>1.9048469050259291</v>
      </c>
      <c r="AI15" s="23">
        <f t="shared" si="16"/>
        <v>82.00009729639693</v>
      </c>
      <c r="AJ15" s="23">
        <f t="shared" si="17"/>
        <v>2.3529459837472162</v>
      </c>
      <c r="AK15" s="117">
        <f t="shared" si="18"/>
        <v>0</v>
      </c>
      <c r="AL15" s="39">
        <f t="shared" si="19"/>
        <v>58.905924502030551</v>
      </c>
      <c r="AM15" s="39">
        <f t="shared" si="20"/>
        <v>17.912912714067769</v>
      </c>
      <c r="AN15" s="39">
        <f t="shared" si="21"/>
        <v>9.6454145383441841</v>
      </c>
      <c r="AO15" s="39">
        <f t="shared" si="22"/>
        <v>5.9572082511442108</v>
      </c>
      <c r="AP15" s="39">
        <f t="shared" si="23"/>
        <v>56.615546279187441</v>
      </c>
      <c r="AQ15" s="39">
        <f t="shared" si="24"/>
        <v>96.111803282598231</v>
      </c>
      <c r="AR15" s="117">
        <f t="shared" si="25"/>
        <v>2.9831236562733561</v>
      </c>
      <c r="AS15" s="232">
        <f t="shared" si="26"/>
        <v>5.8508419339016182E-2</v>
      </c>
      <c r="AT15" s="23">
        <f t="shared" si="9"/>
        <v>0.30371654815697741</v>
      </c>
      <c r="AU15" s="23">
        <f t="shared" si="9"/>
        <v>0.43870168067118959</v>
      </c>
      <c r="AV15" s="23">
        <f t="shared" si="9"/>
        <v>0.23622398189987132</v>
      </c>
      <c r="AW15" s="23">
        <f t="shared" si="10"/>
        <v>0.29179367014196417</v>
      </c>
      <c r="AX15" s="117">
        <f t="shared" si="10"/>
        <v>0</v>
      </c>
      <c r="AY15" s="40">
        <f t="shared" si="27"/>
        <v>2.5041603477098926</v>
      </c>
      <c r="AZ15" s="23">
        <f t="shared" si="28"/>
        <v>9.1327566030803116</v>
      </c>
      <c r="BA15" s="1">
        <f t="shared" si="29"/>
        <v>12.305582142826868</v>
      </c>
      <c r="BB15" s="1">
        <f t="shared" si="30"/>
        <v>3.7890326696739356</v>
      </c>
      <c r="BC15" s="1">
        <f t="shared" si="31"/>
        <v>8.1731407006764165</v>
      </c>
      <c r="BD15" s="156">
        <f t="shared" si="32"/>
        <v>0</v>
      </c>
      <c r="BE15" s="134">
        <f t="shared" si="33"/>
        <v>2.832608095427305E-8</v>
      </c>
      <c r="BF15" s="1">
        <f t="shared" si="34"/>
        <v>0.63057254388669792</v>
      </c>
    </row>
    <row r="16" spans="2:58" x14ac:dyDescent="0.25">
      <c r="B16" s="5" t="s">
        <v>12</v>
      </c>
      <c r="C16" s="3" t="s">
        <v>16</v>
      </c>
      <c r="D16" s="29">
        <v>1.2679079497666798E-10</v>
      </c>
      <c r="G16" s="17">
        <v>9</v>
      </c>
      <c r="H16" s="17">
        <v>120</v>
      </c>
      <c r="I16" s="2">
        <v>29729</v>
      </c>
      <c r="J16" s="2">
        <v>54</v>
      </c>
      <c r="K16" s="2">
        <v>11</v>
      </c>
      <c r="L16" s="2">
        <v>24</v>
      </c>
      <c r="M16" s="2">
        <v>13</v>
      </c>
      <c r="N16" s="2">
        <v>45860</v>
      </c>
      <c r="O16" s="2">
        <v>1111</v>
      </c>
      <c r="P16" s="2">
        <v>25</v>
      </c>
      <c r="R16" s="238"/>
      <c r="S16" s="32">
        <f t="shared" si="2"/>
        <v>4.4437650537934555E-6</v>
      </c>
      <c r="T16" s="33">
        <f t="shared" si="3"/>
        <v>8.4877579413396384E-9</v>
      </c>
      <c r="U16" s="33">
        <f t="shared" si="3"/>
        <v>1.7289877287914077E-9</v>
      </c>
      <c r="V16" s="33">
        <f t="shared" si="3"/>
        <v>3.7723368628176165E-9</v>
      </c>
      <c r="W16" s="33">
        <f t="shared" si="3"/>
        <v>2.043349134026209E-9</v>
      </c>
      <c r="X16" s="33">
        <f t="shared" si="7"/>
        <v>5.8346450888049457E-6</v>
      </c>
      <c r="Y16" s="33">
        <f t="shared" si="11"/>
        <v>9.7177820582050317E-8</v>
      </c>
      <c r="Z16" s="33">
        <f t="shared" si="8"/>
        <v>2.7181858172355426E-9</v>
      </c>
      <c r="AA16" s="33">
        <f t="shared" si="0"/>
        <v>0</v>
      </c>
      <c r="AB16" s="34">
        <f t="shared" si="1"/>
        <v>0</v>
      </c>
      <c r="AC16" s="38">
        <f>(('Branco (4)'!$O$10-S16)/('Branco (4)'!$O$10))*100</f>
        <v>5.4902085452695788</v>
      </c>
      <c r="AD16" s="39">
        <f>(('Branco (4)'!$T$10-X16)/('Branco (4)'!$T$10))*100</f>
        <v>-2.1376296764825153</v>
      </c>
      <c r="AE16" s="40">
        <f t="shared" si="12"/>
        <v>7.3215494687233926</v>
      </c>
      <c r="AF16" s="23">
        <f t="shared" si="13"/>
        <v>1.4914267436288391</v>
      </c>
      <c r="AG16" s="23">
        <f t="shared" si="14"/>
        <v>3.2540219860992847</v>
      </c>
      <c r="AH16" s="23">
        <f t="shared" si="15"/>
        <v>1.7625952424704459</v>
      </c>
      <c r="AI16" s="23">
        <f t="shared" si="16"/>
        <v>83.825696440856717</v>
      </c>
      <c r="AJ16" s="23">
        <f t="shared" si="17"/>
        <v>2.3447101182213119</v>
      </c>
      <c r="AK16" s="117">
        <f t="shared" si="18"/>
        <v>0</v>
      </c>
      <c r="AL16" s="39">
        <f t="shared" si="19"/>
        <v>61.762900467089942</v>
      </c>
      <c r="AM16" s="39">
        <f t="shared" si="20"/>
        <v>18.30011865691554</v>
      </c>
      <c r="AN16" s="39">
        <f t="shared" si="21"/>
        <v>9.9125642724959171</v>
      </c>
      <c r="AO16" s="39">
        <f t="shared" si="22"/>
        <v>6.5931443553269338</v>
      </c>
      <c r="AP16" s="39">
        <f t="shared" si="23"/>
        <v>59.633642752265835</v>
      </c>
      <c r="AQ16" s="39">
        <f t="shared" si="24"/>
        <v>96.552529595078397</v>
      </c>
      <c r="AR16" s="117">
        <f t="shared" si="25"/>
        <v>3.3909120392505168</v>
      </c>
      <c r="AS16" s="232">
        <f t="shared" si="26"/>
        <v>6.681139876834552E-2</v>
      </c>
      <c r="AT16" s="23">
        <f t="shared" si="9"/>
        <v>0.20051293659784078</v>
      </c>
      <c r="AU16" s="101">
        <f t="shared" si="9"/>
        <v>0.43748277075892528</v>
      </c>
      <c r="AV16" s="101">
        <f t="shared" si="9"/>
        <v>0.23696983416108452</v>
      </c>
      <c r="AW16" s="101">
        <f t="shared" si="10"/>
        <v>0.31523151457731086</v>
      </c>
      <c r="AX16" s="120">
        <f t="shared" si="10"/>
        <v>0</v>
      </c>
      <c r="AY16" s="40">
        <f t="shared" si="27"/>
        <v>2.859527867285188</v>
      </c>
      <c r="AZ16" s="23">
        <f t="shared" si="28"/>
        <v>6.0294240034970725</v>
      </c>
      <c r="BA16" s="1">
        <f t="shared" si="29"/>
        <v>12.271391719787854</v>
      </c>
      <c r="BB16" s="1">
        <f t="shared" si="30"/>
        <v>3.8009961399437957</v>
      </c>
      <c r="BC16" s="1">
        <f t="shared" si="31"/>
        <v>8.8296347233104768</v>
      </c>
      <c r="BD16" s="156">
        <f t="shared" si="32"/>
        <v>0</v>
      </c>
      <c r="BE16" s="134">
        <f t="shared" si="33"/>
        <v>2.6439912522864242E-8</v>
      </c>
      <c r="BF16" s="1">
        <f t="shared" si="34"/>
        <v>0.5914698033332485</v>
      </c>
    </row>
    <row r="17" spans="2:58" x14ac:dyDescent="0.25">
      <c r="B17" s="5" t="s">
        <v>79</v>
      </c>
      <c r="C17" s="3" t="s">
        <v>16</v>
      </c>
      <c r="D17" s="29">
        <f>D14*0.6875</f>
        <v>8.7468785402385524E-11</v>
      </c>
      <c r="G17" s="17">
        <v>10</v>
      </c>
      <c r="H17" s="17">
        <v>135</v>
      </c>
      <c r="I17" s="2">
        <v>31045</v>
      </c>
      <c r="J17" s="2">
        <v>62</v>
      </c>
      <c r="K17" s="2">
        <v>9</v>
      </c>
      <c r="L17" s="2">
        <v>27</v>
      </c>
      <c r="M17" s="2">
        <v>15</v>
      </c>
      <c r="N17" s="2">
        <v>43381</v>
      </c>
      <c r="O17" s="2">
        <v>1067</v>
      </c>
      <c r="P17" s="2">
        <v>28</v>
      </c>
      <c r="R17" s="238"/>
      <c r="S17" s="32">
        <f t="shared" si="2"/>
        <v>4.6404751621318519E-6</v>
      </c>
      <c r="T17" s="33">
        <f t="shared" si="3"/>
        <v>9.7452035622788445E-9</v>
      </c>
      <c r="U17" s="33">
        <f t="shared" si="3"/>
        <v>1.4146263235566064E-9</v>
      </c>
      <c r="V17" s="33">
        <f t="shared" si="3"/>
        <v>4.2438789706698192E-9</v>
      </c>
      <c r="W17" s="33">
        <f t="shared" si="3"/>
        <v>2.3577105392610105E-9</v>
      </c>
      <c r="X17" s="33">
        <f t="shared" si="7"/>
        <v>5.5192485520594714E-6</v>
      </c>
      <c r="Y17" s="33">
        <f t="shared" si="11"/>
        <v>9.3329194024345359E-8</v>
      </c>
      <c r="Z17" s="33">
        <f t="shared" si="8"/>
        <v>3.044368115303808E-9</v>
      </c>
      <c r="AA17" s="33">
        <f t="shared" si="0"/>
        <v>0</v>
      </c>
      <c r="AB17" s="34">
        <f t="shared" si="1"/>
        <v>0</v>
      </c>
      <c r="AC17" s="38">
        <f>(('Branco (4)'!$O$10-S17)/('Branco (4)'!$O$10))*100</f>
        <v>1.3065869786368216</v>
      </c>
      <c r="AD17" s="39">
        <f>(('Branco (4)'!$T$10-X17)/('Branco (4)'!$T$10))*100</f>
        <v>3.3835038596709941</v>
      </c>
      <c r="AE17" s="40">
        <f t="shared" si="12"/>
        <v>8.5383143986008889</v>
      </c>
      <c r="AF17" s="23">
        <f t="shared" si="13"/>
        <v>1.2394327352807744</v>
      </c>
      <c r="AG17" s="23">
        <f t="shared" si="14"/>
        <v>3.7182982058423226</v>
      </c>
      <c r="AH17" s="23">
        <f t="shared" si="15"/>
        <v>2.0657212254679571</v>
      </c>
      <c r="AI17" s="23">
        <f t="shared" si="16"/>
        <v>81.770893348228938</v>
      </c>
      <c r="AJ17" s="23">
        <f t="shared" si="17"/>
        <v>2.6673400865791157</v>
      </c>
      <c r="AK17" s="117">
        <f t="shared" si="18"/>
        <v>0</v>
      </c>
      <c r="AL17" s="39">
        <f t="shared" si="19"/>
        <v>63.618325723945787</v>
      </c>
      <c r="AM17" s="39">
        <f t="shared" si="20"/>
        <v>18.469836500500385</v>
      </c>
      <c r="AN17" s="39">
        <f t="shared" si="21"/>
        <v>10.261020278055771</v>
      </c>
      <c r="AO17" s="39">
        <f t="shared" si="22"/>
        <v>6.6247154696924726</v>
      </c>
      <c r="AP17" s="39">
        <f t="shared" si="23"/>
        <v>62.318827592547649</v>
      </c>
      <c r="AQ17" s="39">
        <f t="shared" si="24"/>
        <v>97.957352513429939</v>
      </c>
      <c r="AR17" s="117">
        <f t="shared" si="25"/>
        <v>0.831228759935835</v>
      </c>
      <c r="AS17" s="232">
        <f t="shared" si="26"/>
        <v>1.6616057394544418E-2</v>
      </c>
      <c r="AT17" s="23">
        <f t="shared" si="9"/>
        <v>3.9656366324642409E-2</v>
      </c>
      <c r="AU17" s="23"/>
      <c r="AV17" s="23">
        <f t="shared" si="9"/>
        <v>6.609394387440401E-2</v>
      </c>
      <c r="AW17" s="23"/>
      <c r="AX17" s="117"/>
      <c r="AY17" s="40"/>
      <c r="AZ17" s="23"/>
      <c r="BA17" s="1"/>
      <c r="BB17" s="1"/>
      <c r="BC17" s="1"/>
      <c r="BD17" s="156"/>
      <c r="BE17" s="134">
        <f t="shared" si="33"/>
        <v>2.9723776388790915E-8</v>
      </c>
      <c r="BF17" s="1">
        <f t="shared" si="34"/>
        <v>0.63645632188436019</v>
      </c>
    </row>
    <row r="18" spans="2:58" x14ac:dyDescent="0.25">
      <c r="B18" s="5" t="s">
        <v>13</v>
      </c>
      <c r="C18" s="3" t="s">
        <v>16</v>
      </c>
      <c r="D18" s="29">
        <v>1.1128238541580499E-10</v>
      </c>
      <c r="G18" s="17">
        <v>11</v>
      </c>
      <c r="H18" s="17">
        <v>150</v>
      </c>
      <c r="I18" s="2">
        <v>31206</v>
      </c>
      <c r="J18" s="2">
        <v>61</v>
      </c>
      <c r="K18" s="2">
        <v>11</v>
      </c>
      <c r="L18" s="2">
        <v>26</v>
      </c>
      <c r="M18" s="2">
        <v>14</v>
      </c>
      <c r="N18" s="2">
        <v>43565</v>
      </c>
      <c r="O18" s="2">
        <v>1046</v>
      </c>
      <c r="P18" s="2">
        <v>27</v>
      </c>
      <c r="R18" s="238"/>
      <c r="S18" s="32">
        <f t="shared" ref="S18:S28" si="35">I17*$D$9</f>
        <v>4.6404751621318519E-6</v>
      </c>
      <c r="T18" s="33">
        <f t="shared" ref="T18:T28" si="36">J17*$D$10</f>
        <v>9.7452035622788445E-9</v>
      </c>
      <c r="U18" s="33">
        <f t="shared" si="3"/>
        <v>1.7289877287914077E-9</v>
      </c>
      <c r="V18" s="33">
        <f t="shared" si="3"/>
        <v>4.086698268052418E-9</v>
      </c>
      <c r="W18" s="33">
        <f t="shared" si="3"/>
        <v>2.2005298366436098E-9</v>
      </c>
      <c r="X18" s="33">
        <f t="shared" ref="X18:X28" si="37">N17*$D$14</f>
        <v>5.5192485520594714E-6</v>
      </c>
      <c r="Y18" s="33">
        <f t="shared" ref="Y18:Y28" si="38">O17*$D$17</f>
        <v>9.3329194024345359E-8</v>
      </c>
      <c r="Z18" s="33">
        <f t="shared" ref="Z18:Z28" si="39">P17*$D$15</f>
        <v>3.044368115303808E-9</v>
      </c>
      <c r="AA18" s="33">
        <f t="shared" ref="AA18:AA28" si="40">Q17*$D$16</f>
        <v>0</v>
      </c>
      <c r="AB18" s="34">
        <f t="shared" ref="AB18:AB28" si="41">R17*$D$19</f>
        <v>0</v>
      </c>
      <c r="AC18" s="38">
        <f>(('Branco (4)'!$O$10-S18)/('Branco (4)'!$O$10))*100</f>
        <v>1.3065869786368216</v>
      </c>
      <c r="AD18" s="39">
        <f>(('Branco (4)'!$T$10-X18)/('Branco (4)'!$T$10))*100</f>
        <v>3.3835038596709941</v>
      </c>
      <c r="AE18" s="40">
        <f t="shared" si="12"/>
        <v>8.5383143986008889</v>
      </c>
      <c r="AF18" s="23">
        <f t="shared" si="13"/>
        <v>1.5148622320098351</v>
      </c>
      <c r="AG18" s="23">
        <f t="shared" si="14"/>
        <v>3.5805834574777919</v>
      </c>
      <c r="AH18" s="23">
        <f t="shared" si="15"/>
        <v>1.9280064771034267</v>
      </c>
      <c r="AI18" s="23">
        <f t="shared" si="16"/>
        <v>81.770893348228938</v>
      </c>
      <c r="AJ18" s="23">
        <f t="shared" si="17"/>
        <v>2.6673400865791157</v>
      </c>
      <c r="AK18" s="117">
        <f t="shared" si="18"/>
        <v>0</v>
      </c>
      <c r="AL18" s="39">
        <f t="shared" si="19"/>
        <v>63.401471130303591</v>
      </c>
      <c r="AM18" s="39">
        <f t="shared" si="20"/>
        <v>17.725142466536482</v>
      </c>
      <c r="AN18" s="39">
        <f t="shared" si="21"/>
        <v>9.544307481981182</v>
      </c>
      <c r="AO18" s="39">
        <f t="shared" si="22"/>
        <v>6.6021339263269789</v>
      </c>
      <c r="AP18" s="39">
        <f t="shared" si="23"/>
        <v>62.106903529011831</v>
      </c>
      <c r="AQ18" s="39">
        <f t="shared" si="24"/>
        <v>97.958142645253218</v>
      </c>
      <c r="AR18" s="117">
        <f t="shared" si="25"/>
        <v>0.82839536605273034</v>
      </c>
      <c r="AS18" s="232">
        <f t="shared" si="26"/>
        <v>1.6559552120953273E-2</v>
      </c>
      <c r="AT18" s="23">
        <f t="shared" si="9"/>
        <v>4.846889217456294E-2</v>
      </c>
      <c r="AU18" s="23">
        <f t="shared" si="9"/>
        <v>0.11456283604896694</v>
      </c>
      <c r="AV18" s="23">
        <f t="shared" si="9"/>
        <v>6.1687680949443754E-2</v>
      </c>
      <c r="AW18" s="23">
        <f t="shared" ref="AW18:AX28" si="42">(AJ18/100)*(($AC18/100)*($C$26))/($C$5/1000)</f>
        <v>8.5343086861283099E-2</v>
      </c>
      <c r="AX18" s="117">
        <f t="shared" si="42"/>
        <v>0</v>
      </c>
      <c r="AY18" s="40">
        <f t="shared" si="27"/>
        <v>0.70874883077680007</v>
      </c>
      <c r="AZ18" s="23">
        <f t="shared" si="28"/>
        <v>1.4574595876891077</v>
      </c>
      <c r="BA18" s="1">
        <f t="shared" si="29"/>
        <v>3.213487551173523</v>
      </c>
      <c r="BB18" s="1">
        <f t="shared" si="30"/>
        <v>0.9894704024290778</v>
      </c>
      <c r="BC18" s="1">
        <f t="shared" si="31"/>
        <v>2.3904598629845397</v>
      </c>
      <c r="BD18" s="156">
        <f t="shared" si="32"/>
        <v>0</v>
      </c>
      <c r="BE18" s="134">
        <f t="shared" si="33"/>
        <v>2.9357021416016979E-8</v>
      </c>
      <c r="BF18" s="1">
        <f t="shared" si="34"/>
        <v>0.62865259953973784</v>
      </c>
    </row>
    <row r="19" spans="2:58" ht="15.75" thickBot="1" x14ac:dyDescent="0.3">
      <c r="B19" s="6" t="s">
        <v>11</v>
      </c>
      <c r="C19" s="7" t="s">
        <v>17</v>
      </c>
      <c r="D19" s="30">
        <v>9.8056356935757502E-11</v>
      </c>
      <c r="G19" s="17">
        <v>12</v>
      </c>
      <c r="H19" s="17">
        <v>165</v>
      </c>
      <c r="I19" s="2">
        <v>31639</v>
      </c>
      <c r="J19" s="2">
        <v>63</v>
      </c>
      <c r="K19" s="2">
        <v>13</v>
      </c>
      <c r="L19" s="2">
        <v>27</v>
      </c>
      <c r="M19" s="2">
        <v>14</v>
      </c>
      <c r="N19" s="2">
        <v>43506</v>
      </c>
      <c r="O19" s="2">
        <v>1002</v>
      </c>
      <c r="P19" s="2">
        <v>26</v>
      </c>
      <c r="R19" s="238"/>
      <c r="S19" s="32">
        <f t="shared" si="35"/>
        <v>4.6645407604924002E-6</v>
      </c>
      <c r="T19" s="33">
        <f t="shared" si="36"/>
        <v>9.5880228596614425E-9</v>
      </c>
      <c r="U19" s="33">
        <f t="shared" si="3"/>
        <v>2.043349134026209E-9</v>
      </c>
      <c r="V19" s="33">
        <f t="shared" si="3"/>
        <v>4.2438789706698192E-9</v>
      </c>
      <c r="W19" s="33">
        <f t="shared" si="3"/>
        <v>2.2005298366436098E-9</v>
      </c>
      <c r="X19" s="33">
        <f t="shared" si="37"/>
        <v>5.5426583797162547E-6</v>
      </c>
      <c r="Y19" s="33">
        <f t="shared" si="38"/>
        <v>9.1492349530895256E-8</v>
      </c>
      <c r="Z19" s="33">
        <f t="shared" si="39"/>
        <v>2.9356406826143859E-9</v>
      </c>
      <c r="AA19" s="33">
        <f t="shared" si="40"/>
        <v>0</v>
      </c>
      <c r="AB19" s="34">
        <f t="shared" si="41"/>
        <v>0</v>
      </c>
      <c r="AC19" s="38">
        <f>(('Branco (4)'!$O$10-S19)/('Branco (4)'!$O$10))*100</f>
        <v>0.79476093591047781</v>
      </c>
      <c r="AD19" s="39">
        <f>(('Branco (4)'!$T$10-X19)/('Branco (4)'!$T$10))*100</f>
        <v>2.9737061304849446</v>
      </c>
      <c r="AE19" s="40">
        <f t="shared" si="12"/>
        <v>8.5224013143744148</v>
      </c>
      <c r="AF19" s="23">
        <f t="shared" si="13"/>
        <v>1.8162494604404489</v>
      </c>
      <c r="AG19" s="23">
        <f t="shared" si="14"/>
        <v>3.7722104178378553</v>
      </c>
      <c r="AH19" s="23">
        <f t="shared" si="15"/>
        <v>1.9559609573974064</v>
      </c>
      <c r="AI19" s="23">
        <f t="shared" si="16"/>
        <v>81.323806931853497</v>
      </c>
      <c r="AJ19" s="23">
        <f t="shared" si="17"/>
        <v>2.6093709180963787</v>
      </c>
      <c r="AK19" s="117">
        <f t="shared" si="18"/>
        <v>0</v>
      </c>
      <c r="AL19" s="39">
        <f t="shared" si="19"/>
        <v>61.891892757087675</v>
      </c>
      <c r="AM19" s="39">
        <f t="shared" si="20"/>
        <v>18.263181469304559</v>
      </c>
      <c r="AN19" s="39">
        <f t="shared" si="21"/>
        <v>9.4697977988986608</v>
      </c>
      <c r="AO19" s="39">
        <f t="shared" si="22"/>
        <v>6.3166432037525366</v>
      </c>
      <c r="AP19" s="39">
        <f t="shared" si="23"/>
        <v>60.926732943073311</v>
      </c>
      <c r="AQ19" s="39">
        <f t="shared" si="24"/>
        <v>98.440571501339591</v>
      </c>
      <c r="AR19" s="117">
        <f t="shared" si="25"/>
        <v>0.49189258612893921</v>
      </c>
      <c r="AS19" s="232">
        <f t="shared" si="26"/>
        <v>9.8813159716686482E-3</v>
      </c>
      <c r="AT19" s="23">
        <f t="shared" si="9"/>
        <v>3.5347901852055844E-2</v>
      </c>
      <c r="AU19" s="23">
        <f t="shared" si="9"/>
        <v>7.3414873077346746E-2</v>
      </c>
      <c r="AV19" s="23">
        <f t="shared" si="9"/>
        <v>3.8066971225290902E-2</v>
      </c>
      <c r="AW19" s="23">
        <f t="shared" si="42"/>
        <v>5.0783655614197405E-2</v>
      </c>
      <c r="AX19" s="117">
        <f t="shared" si="42"/>
        <v>0</v>
      </c>
      <c r="AY19" s="40">
        <f t="shared" si="27"/>
        <v>0.4229203235874181</v>
      </c>
      <c r="AZ19" s="23">
        <f t="shared" si="28"/>
        <v>1.0629114086913192</v>
      </c>
      <c r="BA19" s="1">
        <f t="shared" si="29"/>
        <v>2.0592871898195764</v>
      </c>
      <c r="BB19" s="1">
        <f t="shared" si="30"/>
        <v>0.61059421845366602</v>
      </c>
      <c r="BC19" s="1">
        <f t="shared" si="31"/>
        <v>1.4224501937536693</v>
      </c>
      <c r="BD19" s="156">
        <f t="shared" si="32"/>
        <v>0</v>
      </c>
      <c r="BE19" s="134">
        <f t="shared" si="33"/>
        <v>2.9188019820566112E-8</v>
      </c>
      <c r="BF19" s="1">
        <f t="shared" si="34"/>
        <v>0.62185143596260217</v>
      </c>
    </row>
    <row r="20" spans="2:58" ht="15.75" thickBot="1" x14ac:dyDescent="0.3">
      <c r="B20" s="5"/>
      <c r="C20" s="3"/>
      <c r="G20" s="17">
        <v>13</v>
      </c>
      <c r="H20" s="17">
        <v>180</v>
      </c>
      <c r="I20" s="2">
        <v>31500</v>
      </c>
      <c r="J20" s="2">
        <v>57</v>
      </c>
      <c r="K20" s="2">
        <v>12</v>
      </c>
      <c r="L20" s="2">
        <v>24</v>
      </c>
      <c r="M20" s="2">
        <v>13</v>
      </c>
      <c r="N20" s="2">
        <v>44898</v>
      </c>
      <c r="O20" s="2">
        <v>984</v>
      </c>
      <c r="P20" s="2">
        <v>25</v>
      </c>
      <c r="R20" s="238"/>
      <c r="S20" s="32">
        <f t="shared" si="35"/>
        <v>4.7292637672633164E-6</v>
      </c>
      <c r="T20" s="33">
        <f t="shared" si="36"/>
        <v>9.9023842648962448E-9</v>
      </c>
      <c r="U20" s="33">
        <f t="shared" si="3"/>
        <v>1.8861684314088083E-9</v>
      </c>
      <c r="V20" s="33">
        <f t="shared" si="3"/>
        <v>3.7723368628176165E-9</v>
      </c>
      <c r="W20" s="33">
        <f t="shared" si="3"/>
        <v>2.043349134026209E-9</v>
      </c>
      <c r="X20" s="33">
        <f t="shared" si="37"/>
        <v>5.5351519675871775E-6</v>
      </c>
      <c r="Y20" s="33">
        <f t="shared" si="38"/>
        <v>8.7643722973190297E-8</v>
      </c>
      <c r="Z20" s="33">
        <f t="shared" si="39"/>
        <v>2.8269132499249643E-9</v>
      </c>
      <c r="AA20" s="33">
        <f t="shared" si="40"/>
        <v>0</v>
      </c>
      <c r="AB20" s="34">
        <f t="shared" si="41"/>
        <v>0</v>
      </c>
      <c r="AC20" s="38">
        <f>(('Branco (4)'!$O$10-S20)/('Branco (4)'!$O$10))*100</f>
        <v>-0.58176500508647244</v>
      </c>
      <c r="AD20" s="39">
        <f>(('Branco (4)'!$T$10-X20)/('Branco (4)'!$T$10))*100</f>
        <v>3.1051086632130782</v>
      </c>
      <c r="AE20" s="40">
        <f t="shared" si="12"/>
        <v>9.1625220686755942</v>
      </c>
      <c r="AF20" s="23">
        <f t="shared" si="13"/>
        <v>1.7452422987953509</v>
      </c>
      <c r="AG20" s="23">
        <f t="shared" si="14"/>
        <v>3.4904845975907017</v>
      </c>
      <c r="AH20" s="23">
        <f t="shared" si="15"/>
        <v>1.890679157028297</v>
      </c>
      <c r="AI20" s="23">
        <f t="shared" si="16"/>
        <v>81.0953730375318</v>
      </c>
      <c r="AJ20" s="23">
        <f t="shared" si="17"/>
        <v>2.6156988403782493</v>
      </c>
      <c r="AK20" s="117">
        <f t="shared" si="18"/>
        <v>0</v>
      </c>
      <c r="AL20" s="39">
        <f t="shared" si="19"/>
        <v>64.729326706140782</v>
      </c>
      <c r="AM20" s="39">
        <f t="shared" si="20"/>
        <v>16.439194084099249</v>
      </c>
      <c r="AN20" s="39">
        <f t="shared" si="21"/>
        <v>8.9045634622204251</v>
      </c>
      <c r="AO20" s="39">
        <f t="shared" si="22"/>
        <v>6.1596004366001216</v>
      </c>
      <c r="AP20" s="39">
        <f t="shared" si="23"/>
        <v>64.325408578339861</v>
      </c>
      <c r="AQ20" s="39">
        <f t="shared" si="24"/>
        <v>99.375988986206167</v>
      </c>
      <c r="AR20" s="117">
        <f t="shared" si="25"/>
        <v>-0.3765725708044193</v>
      </c>
      <c r="AS20" s="232">
        <f t="shared" si="26"/>
        <v>-7.6366085711936666E-3</v>
      </c>
      <c r="AT20" s="23">
        <f t="shared" si="9"/>
        <v>-2.4863081495814635E-2</v>
      </c>
      <c r="AU20" s="101">
        <f t="shared" si="9"/>
        <v>-4.9726162991629269E-2</v>
      </c>
      <c r="AV20" s="101">
        <f t="shared" si="9"/>
        <v>-2.6935004953799194E-2</v>
      </c>
      <c r="AW20" s="101">
        <f t="shared" si="42"/>
        <v>-3.7263784794651172E-2</v>
      </c>
      <c r="AX20" s="120">
        <f t="shared" si="42"/>
        <v>0</v>
      </c>
      <c r="AY20" s="40">
        <f t="shared" si="27"/>
        <v>-0.32684684684708892</v>
      </c>
      <c r="AZ20" s="23">
        <f t="shared" si="28"/>
        <v>-0.74763286057914602</v>
      </c>
      <c r="BA20" s="1">
        <f t="shared" si="29"/>
        <v>-1.394818871915201</v>
      </c>
      <c r="BB20" s="1">
        <f t="shared" si="30"/>
        <v>-0.43203747945893906</v>
      </c>
      <c r="BC20" s="1">
        <f t="shared" si="31"/>
        <v>-1.0437586120981794</v>
      </c>
      <c r="BD20" s="156">
        <f t="shared" si="32"/>
        <v>0</v>
      </c>
      <c r="BE20" s="134">
        <f t="shared" si="33"/>
        <v>2.8285508279567381E-8</v>
      </c>
      <c r="BF20" s="1">
        <f t="shared" si="34"/>
        <v>0.59453947066769419</v>
      </c>
    </row>
    <row r="21" spans="2:58" x14ac:dyDescent="0.25">
      <c r="B21" s="253" t="s">
        <v>20</v>
      </c>
      <c r="C21" s="24">
        <v>10</v>
      </c>
      <c r="D21" s="13" t="s">
        <v>21</v>
      </c>
      <c r="G21" s="17">
        <v>14</v>
      </c>
      <c r="H21" s="17">
        <v>195</v>
      </c>
      <c r="I21" s="2">
        <v>31564</v>
      </c>
      <c r="J21" s="2">
        <v>54</v>
      </c>
      <c r="K21" s="2">
        <v>12</v>
      </c>
      <c r="L21" s="2">
        <v>22</v>
      </c>
      <c r="M21" s="2">
        <v>12</v>
      </c>
      <c r="N21" s="2">
        <v>46325</v>
      </c>
      <c r="O21" s="2">
        <v>967</v>
      </c>
      <c r="P21" s="2">
        <v>24</v>
      </c>
      <c r="R21" s="238"/>
      <c r="S21" s="32">
        <f t="shared" si="35"/>
        <v>4.7084866357594885E-6</v>
      </c>
      <c r="T21" s="33">
        <f t="shared" si="36"/>
        <v>8.9593000491918395E-9</v>
      </c>
      <c r="U21" s="33">
        <f t="shared" si="3"/>
        <v>1.8861684314088083E-9</v>
      </c>
      <c r="V21" s="33">
        <f t="shared" si="3"/>
        <v>3.4579754575828154E-9</v>
      </c>
      <c r="W21" s="33">
        <f t="shared" si="3"/>
        <v>1.8861684314088083E-9</v>
      </c>
      <c r="X21" s="33">
        <f t="shared" si="37"/>
        <v>5.7122524029037167E-6</v>
      </c>
      <c r="Y21" s="33">
        <f t="shared" si="38"/>
        <v>8.606928483594735E-8</v>
      </c>
      <c r="Z21" s="33">
        <f t="shared" si="39"/>
        <v>2.7181858172355426E-9</v>
      </c>
      <c r="AA21" s="33">
        <f t="shared" si="40"/>
        <v>0</v>
      </c>
      <c r="AB21" s="34">
        <f t="shared" si="41"/>
        <v>0</v>
      </c>
      <c r="AC21" s="38">
        <f>(('Branco (4)'!$O$10-S21)/('Branco (4)'!$O$10))*100</f>
        <v>-0.13987792472023933</v>
      </c>
      <c r="AD21" s="39">
        <f>(('Branco (4)'!$T$10-X21)/('Branco (4)'!$T$10))*100</f>
        <v>4.8997554576559544E-3</v>
      </c>
      <c r="AE21" s="40">
        <f t="shared" si="12"/>
        <v>8.5345294336746687</v>
      </c>
      <c r="AF21" s="23">
        <f t="shared" si="13"/>
        <v>1.7967430386683514</v>
      </c>
      <c r="AG21" s="23">
        <f t="shared" si="14"/>
        <v>3.294028904225311</v>
      </c>
      <c r="AH21" s="23">
        <f t="shared" si="15"/>
        <v>1.7967430386683512</v>
      </c>
      <c r="AI21" s="23">
        <f t="shared" si="16"/>
        <v>81.988642051784097</v>
      </c>
      <c r="AJ21" s="23">
        <f t="shared" si="17"/>
        <v>2.5893135329792143</v>
      </c>
      <c r="AK21" s="117">
        <f t="shared" si="18"/>
        <v>0</v>
      </c>
      <c r="AL21" s="39">
        <f t="shared" si="19"/>
        <v>63.736197738566112</v>
      </c>
      <c r="AM21" s="39">
        <f t="shared" si="20"/>
        <v>16.399957312847423</v>
      </c>
      <c r="AN21" s="39">
        <f t="shared" si="21"/>
        <v>8.9454312615531393</v>
      </c>
      <c r="AO21" s="39">
        <f t="shared" si="22"/>
        <v>6.4456980562567487</v>
      </c>
      <c r="AP21" s="39">
        <f t="shared" si="23"/>
        <v>63.694260590376786</v>
      </c>
      <c r="AQ21" s="39">
        <f t="shared" si="24"/>
        <v>99.93420199246691</v>
      </c>
      <c r="AR21" s="117">
        <f t="shared" si="25"/>
        <v>-8.9152870692294398E-2</v>
      </c>
      <c r="AS21" s="232">
        <f t="shared" si="26"/>
        <v>-1.8181087807736314E-3</v>
      </c>
      <c r="AT21" s="23">
        <f t="shared" si="9"/>
        <v>-6.1544150417038425E-3</v>
      </c>
      <c r="AU21" s="23">
        <f t="shared" si="9"/>
        <v>-1.1283094243123711E-2</v>
      </c>
      <c r="AV21" s="23">
        <f t="shared" si="9"/>
        <v>-6.1544150417038408E-3</v>
      </c>
      <c r="AW21" s="23">
        <f t="shared" si="42"/>
        <v>-8.86922047955465E-3</v>
      </c>
      <c r="AX21" s="117">
        <f t="shared" si="42"/>
        <v>0</v>
      </c>
      <c r="AY21" s="40">
        <f t="shared" si="27"/>
        <v>-7.7815055817111414E-2</v>
      </c>
      <c r="AZ21" s="23">
        <f t="shared" si="28"/>
        <v>-0.18506326030403455</v>
      </c>
      <c r="BA21" s="1">
        <f t="shared" si="29"/>
        <v>-0.31649079351962012</v>
      </c>
      <c r="BB21" s="1">
        <f t="shared" si="30"/>
        <v>-9.8716817268929599E-2</v>
      </c>
      <c r="BC21" s="1">
        <f t="shared" si="31"/>
        <v>-0.24842686563232577</v>
      </c>
      <c r="BD21" s="156">
        <f t="shared" si="32"/>
        <v>0</v>
      </c>
      <c r="BE21" s="134">
        <f t="shared" si="33"/>
        <v>2.6335125387785974E-8</v>
      </c>
      <c r="BF21" s="1">
        <f t="shared" si="34"/>
        <v>0.55620098741382873</v>
      </c>
    </row>
    <row r="22" spans="2:58" x14ac:dyDescent="0.25">
      <c r="B22" s="260"/>
      <c r="C22" s="23">
        <f>(C21/1000)*60</f>
        <v>0.6</v>
      </c>
      <c r="D22" s="14" t="s">
        <v>22</v>
      </c>
      <c r="G22" s="17">
        <v>15</v>
      </c>
      <c r="H22" s="17">
        <v>210</v>
      </c>
      <c r="I22" s="2">
        <v>31545</v>
      </c>
      <c r="J22" s="2">
        <v>57</v>
      </c>
      <c r="K22" s="2">
        <v>12</v>
      </c>
      <c r="L22" s="2">
        <v>23</v>
      </c>
      <c r="M22" s="2">
        <v>13</v>
      </c>
      <c r="N22" s="2">
        <v>45476</v>
      </c>
      <c r="O22" s="2">
        <v>998</v>
      </c>
      <c r="P22" s="2">
        <v>25</v>
      </c>
      <c r="R22" s="238"/>
      <c r="S22" s="32">
        <f t="shared" si="35"/>
        <v>4.7180530847972226E-6</v>
      </c>
      <c r="T22" s="33">
        <f t="shared" si="36"/>
        <v>8.4877579413396384E-9</v>
      </c>
      <c r="U22" s="33">
        <f t="shared" ref="U22:W28" si="43">K22*$D$10</f>
        <v>1.8861684314088083E-9</v>
      </c>
      <c r="V22" s="33">
        <f t="shared" si="43"/>
        <v>3.6151561602002162E-9</v>
      </c>
      <c r="W22" s="33">
        <f t="shared" si="43"/>
        <v>2.043349134026209E-9</v>
      </c>
      <c r="X22" s="33">
        <f t="shared" si="37"/>
        <v>5.8938057945680134E-6</v>
      </c>
      <c r="Y22" s="33">
        <f t="shared" si="38"/>
        <v>8.4582315484106805E-8</v>
      </c>
      <c r="Z22" s="33">
        <f t="shared" si="39"/>
        <v>2.609458384546121E-9</v>
      </c>
      <c r="AA22" s="33">
        <f t="shared" si="40"/>
        <v>0</v>
      </c>
      <c r="AB22" s="34">
        <f t="shared" si="41"/>
        <v>0</v>
      </c>
      <c r="AC22" s="38">
        <f>(('Branco (4)'!$O$10-S22)/('Branco (4)'!$O$10))*100</f>
        <v>-0.34333672431333273</v>
      </c>
      <c r="AD22" s="39">
        <f>(('Branco (4)'!$T$10-X22)/('Branco (4)'!$T$10))*100</f>
        <v>-3.1732598073059801</v>
      </c>
      <c r="AE22" s="40">
        <f t="shared" si="12"/>
        <v>8.2226430296042263</v>
      </c>
      <c r="AF22" s="23">
        <f t="shared" si="13"/>
        <v>1.8272540065787168</v>
      </c>
      <c r="AG22" s="23">
        <f t="shared" si="14"/>
        <v>3.5022368459425404</v>
      </c>
      <c r="AH22" s="23">
        <f t="shared" si="15"/>
        <v>1.9795251737936097</v>
      </c>
      <c r="AI22" s="23">
        <f t="shared" si="16"/>
        <v>81.940388928363561</v>
      </c>
      <c r="AJ22" s="23">
        <f t="shared" si="17"/>
        <v>2.5279520157173478</v>
      </c>
      <c r="AK22" s="117">
        <f t="shared" si="18"/>
        <v>0</v>
      </c>
      <c r="AL22" s="39">
        <f t="shared" si="19"/>
        <v>61.926215859305756</v>
      </c>
      <c r="AM22" s="39">
        <f t="shared" si="20"/>
        <v>17.583987219309044</v>
      </c>
      <c r="AN22" s="39">
        <f t="shared" si="21"/>
        <v>9.938775384826851</v>
      </c>
      <c r="AO22" s="39">
        <f t="shared" si="22"/>
        <v>6.346155027593138</v>
      </c>
      <c r="AP22" s="39">
        <f t="shared" si="23"/>
        <v>62.53670575560146</v>
      </c>
      <c r="AQ22" s="39">
        <f t="shared" si="24"/>
        <v>100.9858343317517</v>
      </c>
      <c r="AR22" s="117">
        <f t="shared" si="25"/>
        <v>-0.21261544102254393</v>
      </c>
      <c r="AS22" s="232">
        <f t="shared" si="26"/>
        <v>-4.3815285219630188E-3</v>
      </c>
      <c r="AT22" s="23">
        <f t="shared" si="9"/>
        <v>-1.5362815389703313E-2</v>
      </c>
      <c r="AU22" s="23">
        <f t="shared" si="9"/>
        <v>-2.9445396163598019E-2</v>
      </c>
      <c r="AV22" s="23">
        <f t="shared" si="9"/>
        <v>-1.6643050005511924E-2</v>
      </c>
      <c r="AW22" s="23">
        <f t="shared" si="42"/>
        <v>-2.1254001902127416E-2</v>
      </c>
      <c r="AX22" s="117">
        <f t="shared" si="42"/>
        <v>0</v>
      </c>
      <c r="AY22" s="40">
        <f t="shared" si="27"/>
        <v>-0.18752942074001719</v>
      </c>
      <c r="AZ22" s="23">
        <f t="shared" si="28"/>
        <v>-0.46195985876837864</v>
      </c>
      <c r="BA22" s="1">
        <f t="shared" si="29"/>
        <v>-0.82594336238892441</v>
      </c>
      <c r="BB22" s="1">
        <f t="shared" si="30"/>
        <v>-0.26695452208841125</v>
      </c>
      <c r="BC22" s="1">
        <f t="shared" si="31"/>
        <v>-0.595324593278589</v>
      </c>
      <c r="BD22" s="156">
        <f t="shared" si="32"/>
        <v>0</v>
      </c>
      <c r="BE22" s="134">
        <f t="shared" si="33"/>
        <v>2.6113730224795978E-8</v>
      </c>
      <c r="BF22" s="1">
        <f t="shared" si="34"/>
        <v>0.55043870173597131</v>
      </c>
    </row>
    <row r="23" spans="2:58" ht="18.75" thickBot="1" x14ac:dyDescent="0.4">
      <c r="B23" s="254"/>
      <c r="C23" s="25">
        <f>(1*C22)/(0.082057*298)</f>
        <v>2.4536880690153747E-2</v>
      </c>
      <c r="D23" s="15" t="s">
        <v>23</v>
      </c>
      <c r="G23" s="17">
        <v>16</v>
      </c>
      <c r="H23" s="17">
        <v>225</v>
      </c>
      <c r="I23" s="2">
        <v>31317</v>
      </c>
      <c r="J23" s="2">
        <v>62</v>
      </c>
      <c r="K23" s="2">
        <v>13</v>
      </c>
      <c r="L23" s="2">
        <v>25</v>
      </c>
      <c r="M23" s="2">
        <v>13</v>
      </c>
      <c r="N23" s="2">
        <v>43489</v>
      </c>
      <c r="O23" s="2">
        <v>941</v>
      </c>
      <c r="P23" s="2">
        <v>26</v>
      </c>
      <c r="R23" s="238"/>
      <c r="S23" s="32">
        <f t="shared" si="35"/>
        <v>4.7152130452391453E-6</v>
      </c>
      <c r="T23" s="33">
        <f t="shared" si="36"/>
        <v>8.9593000491918395E-9</v>
      </c>
      <c r="U23" s="33">
        <f t="shared" si="43"/>
        <v>2.043349134026209E-9</v>
      </c>
      <c r="V23" s="33">
        <f t="shared" si="43"/>
        <v>3.9295175654350177E-9</v>
      </c>
      <c r="W23" s="33">
        <f t="shared" si="43"/>
        <v>2.043349134026209E-9</v>
      </c>
      <c r="X23" s="33">
        <f t="shared" si="37"/>
        <v>5.7857897963038311E-6</v>
      </c>
      <c r="Y23" s="33">
        <f t="shared" si="38"/>
        <v>8.7293847831580752E-8</v>
      </c>
      <c r="Z23" s="33">
        <f t="shared" si="39"/>
        <v>2.7181858172355426E-9</v>
      </c>
      <c r="AA23" s="33">
        <f t="shared" si="40"/>
        <v>0</v>
      </c>
      <c r="AB23" s="34">
        <f t="shared" si="41"/>
        <v>0</v>
      </c>
      <c r="AC23" s="38">
        <f>(('Branco (4)'!$O$10-S23)/('Branco (4)'!$O$10))*100</f>
        <v>-0.28293489318413401</v>
      </c>
      <c r="AD23" s="39">
        <f>(('Branco (4)'!$T$10-X23)/('Branco (4)'!$T$10))*100</f>
        <v>-1.282399632963773</v>
      </c>
      <c r="AE23" s="40">
        <f t="shared" si="12"/>
        <v>8.3741520283669573</v>
      </c>
      <c r="AF23" s="23">
        <f t="shared" si="13"/>
        <v>1.9098943222591307</v>
      </c>
      <c r="AG23" s="23">
        <f t="shared" si="14"/>
        <v>3.6728736966521751</v>
      </c>
      <c r="AH23" s="23">
        <f t="shared" si="15"/>
        <v>1.9098943222591307</v>
      </c>
      <c r="AI23" s="23">
        <f t="shared" si="16"/>
        <v>81.592529424073518</v>
      </c>
      <c r="AJ23" s="23">
        <f t="shared" si="17"/>
        <v>2.5406562063890887</v>
      </c>
      <c r="AK23" s="117">
        <f t="shared" si="18"/>
        <v>0</v>
      </c>
      <c r="AL23" s="39">
        <f t="shared" si="19"/>
        <v>61.667537545385521</v>
      </c>
      <c r="AM23" s="39">
        <f t="shared" si="20"/>
        <v>18.031443726720912</v>
      </c>
      <c r="AN23" s="39">
        <f t="shared" si="21"/>
        <v>9.3763507378948745</v>
      </c>
      <c r="AO23" s="39">
        <f t="shared" si="22"/>
        <v>6.2364926210512577</v>
      </c>
      <c r="AP23" s="39">
        <f t="shared" si="23"/>
        <v>61.921865172137615</v>
      </c>
      <c r="AQ23" s="39">
        <f t="shared" si="24"/>
        <v>100.41241735421156</v>
      </c>
      <c r="AR23" s="117">
        <f t="shared" si="25"/>
        <v>-0.17447898148332225</v>
      </c>
      <c r="AS23" s="232">
        <f t="shared" si="26"/>
        <v>-3.575204789953006E-3</v>
      </c>
      <c r="AT23" s="23">
        <f t="shared" si="9"/>
        <v>-1.323266986922224E-2</v>
      </c>
      <c r="AU23" s="23">
        <f t="shared" si="9"/>
        <v>-2.5447442056196621E-2</v>
      </c>
      <c r="AV23" s="23">
        <f t="shared" si="9"/>
        <v>-1.323266986922224E-2</v>
      </c>
      <c r="AW23" s="23">
        <f t="shared" si="42"/>
        <v>-1.7602892703806848E-2</v>
      </c>
      <c r="AX23" s="117">
        <f t="shared" si="42"/>
        <v>0</v>
      </c>
      <c r="AY23" s="40">
        <f t="shared" si="27"/>
        <v>-0.15301876500998865</v>
      </c>
      <c r="AZ23" s="23">
        <f t="shared" si="28"/>
        <v>-0.39790638296751274</v>
      </c>
      <c r="BA23" s="1">
        <f t="shared" si="29"/>
        <v>-0.71380074967631524</v>
      </c>
      <c r="BB23" s="1">
        <f t="shared" si="30"/>
        <v>-0.21225202470232471</v>
      </c>
      <c r="BC23" s="1">
        <f t="shared" si="31"/>
        <v>-0.49305702463362983</v>
      </c>
      <c r="BD23" s="156">
        <f t="shared" si="32"/>
        <v>0</v>
      </c>
      <c r="BE23" s="134">
        <f t="shared" si="33"/>
        <v>2.7225816035951244E-8</v>
      </c>
      <c r="BF23" s="1">
        <f t="shared" si="34"/>
        <v>0.57408891990715205</v>
      </c>
    </row>
    <row r="24" spans="2:58" x14ac:dyDescent="0.25">
      <c r="B24" s="253" t="s">
        <v>24</v>
      </c>
      <c r="C24" s="24">
        <v>20</v>
      </c>
      <c r="D24" s="13" t="s">
        <v>21</v>
      </c>
      <c r="G24" s="17">
        <v>17</v>
      </c>
      <c r="H24" s="17">
        <v>240</v>
      </c>
      <c r="I24" s="2">
        <v>32268</v>
      </c>
      <c r="J24" s="2">
        <v>62</v>
      </c>
      <c r="K24" s="2">
        <v>13</v>
      </c>
      <c r="L24" s="2">
        <v>25</v>
      </c>
      <c r="M24" s="2">
        <v>13</v>
      </c>
      <c r="N24" s="2">
        <v>44425</v>
      </c>
      <c r="O24" s="2">
        <v>176</v>
      </c>
      <c r="P24" s="2">
        <v>27</v>
      </c>
      <c r="R24" s="238"/>
      <c r="S24" s="32">
        <f t="shared" si="35"/>
        <v>4.681132570542219E-6</v>
      </c>
      <c r="T24" s="33">
        <f t="shared" si="36"/>
        <v>9.7452035622788445E-9</v>
      </c>
      <c r="U24" s="33">
        <f t="shared" si="43"/>
        <v>2.043349134026209E-9</v>
      </c>
      <c r="V24" s="33">
        <f t="shared" si="43"/>
        <v>3.9295175654350177E-9</v>
      </c>
      <c r="W24" s="33">
        <f t="shared" si="43"/>
        <v>2.043349134026209E-9</v>
      </c>
      <c r="X24" s="33">
        <f t="shared" si="37"/>
        <v>5.5329891030754098E-6</v>
      </c>
      <c r="Y24" s="33">
        <f t="shared" si="38"/>
        <v>8.2308127063644781E-8</v>
      </c>
      <c r="Z24" s="33">
        <f t="shared" si="39"/>
        <v>2.8269132499249643E-9</v>
      </c>
      <c r="AA24" s="33">
        <f t="shared" si="40"/>
        <v>0</v>
      </c>
      <c r="AB24" s="34">
        <f t="shared" si="41"/>
        <v>0</v>
      </c>
      <c r="AC24" s="38">
        <f>(('Branco (4)'!$O$10-S24)/('Branco (4)'!$O$10))*100</f>
        <v>0.44188708036623314</v>
      </c>
      <c r="AD24" s="39">
        <f>(('Branco (4)'!$T$10-X24)/('Branco (4)'!$T$10))*100</f>
        <v>3.1429704099313489</v>
      </c>
      <c r="AE24" s="40">
        <f t="shared" si="12"/>
        <v>9.4708832449700306</v>
      </c>
      <c r="AF24" s="23">
        <f t="shared" si="13"/>
        <v>1.9858303578162966</v>
      </c>
      <c r="AG24" s="23">
        <f t="shared" si="14"/>
        <v>3.8189045342621091</v>
      </c>
      <c r="AH24" s="23">
        <f t="shared" si="15"/>
        <v>1.9858303578162966</v>
      </c>
      <c r="AI24" s="23">
        <f t="shared" si="16"/>
        <v>79.991213785343461</v>
      </c>
      <c r="AJ24" s="23">
        <f t="shared" si="17"/>
        <v>2.7473377197918039</v>
      </c>
      <c r="AK24" s="117">
        <f t="shared" si="18"/>
        <v>0</v>
      </c>
      <c r="AL24" s="39">
        <f t="shared" si="19"/>
        <v>63.484453481695311</v>
      </c>
      <c r="AM24" s="39">
        <f t="shared" si="20"/>
        <v>17.065713301530995</v>
      </c>
      <c r="AN24" s="39">
        <f t="shared" si="21"/>
        <v>8.8741709167961158</v>
      </c>
      <c r="AO24" s="39">
        <f t="shared" si="22"/>
        <v>6.1385768415795203</v>
      </c>
      <c r="AP24" s="39">
        <f t="shared" si="23"/>
        <v>62.621099409779823</v>
      </c>
      <c r="AQ24" s="39">
        <f t="shared" si="24"/>
        <v>98.640054336823709</v>
      </c>
      <c r="AR24" s="117">
        <f t="shared" si="25"/>
        <v>0.28052959797672289</v>
      </c>
      <c r="AS24" s="232">
        <f t="shared" si="26"/>
        <v>5.6467996061555833E-3</v>
      </c>
      <c r="AT24" s="23">
        <f t="shared" ref="AT24:AV28" si="44">(AF24/100)*(($AC24/100)*($C$26))/($C$5/1000)</f>
        <v>2.1488449461475125E-2</v>
      </c>
      <c r="AU24" s="101">
        <f t="shared" si="44"/>
        <v>4.1323941272067545E-2</v>
      </c>
      <c r="AV24" s="101">
        <f t="shared" si="44"/>
        <v>2.1488449461475125E-2</v>
      </c>
      <c r="AW24" s="101">
        <f t="shared" si="42"/>
        <v>2.972863593961219E-2</v>
      </c>
      <c r="AX24" s="120">
        <f t="shared" si="42"/>
        <v>0</v>
      </c>
      <c r="AY24" s="40">
        <f t="shared" si="27"/>
        <v>0.24168302314345894</v>
      </c>
      <c r="AZ24" s="23">
        <f t="shared" si="28"/>
        <v>0.64615767530655699</v>
      </c>
      <c r="BA24" s="1">
        <f t="shared" si="29"/>
        <v>1.1591365526814947</v>
      </c>
      <c r="BB24" s="1">
        <f t="shared" si="30"/>
        <v>0.34467472936206101</v>
      </c>
      <c r="BC24" s="1">
        <f t="shared" si="31"/>
        <v>0.83269909266853748</v>
      </c>
      <c r="BD24" s="156">
        <f t="shared" si="32"/>
        <v>0</v>
      </c>
      <c r="BE24" s="134">
        <f t="shared" si="33"/>
        <v>2.8337901847106517E-8</v>
      </c>
      <c r="BF24" s="1">
        <f t="shared" si="34"/>
        <v>0.60172161633130339</v>
      </c>
    </row>
    <row r="25" spans="2:58" x14ac:dyDescent="0.25">
      <c r="B25" s="260"/>
      <c r="C25" s="23">
        <f>(C24/1000)*60</f>
        <v>1.2</v>
      </c>
      <c r="D25" s="14" t="s">
        <v>22</v>
      </c>
      <c r="G25" s="17">
        <v>18</v>
      </c>
      <c r="H25" s="17">
        <v>255</v>
      </c>
      <c r="I25" s="2">
        <v>31759</v>
      </c>
      <c r="J25" s="2">
        <v>61</v>
      </c>
      <c r="K25" s="2">
        <v>13</v>
      </c>
      <c r="L25" s="2">
        <v>24</v>
      </c>
      <c r="M25" s="2">
        <v>13</v>
      </c>
      <c r="N25" s="2">
        <v>44835</v>
      </c>
      <c r="O25" s="2">
        <v>98</v>
      </c>
      <c r="P25" s="2">
        <v>28</v>
      </c>
      <c r="R25" s="238"/>
      <c r="S25" s="32">
        <f t="shared" si="35"/>
        <v>4.8232840242122916E-6</v>
      </c>
      <c r="T25" s="33">
        <f t="shared" si="36"/>
        <v>9.7452035622788445E-9</v>
      </c>
      <c r="U25" s="33">
        <f t="shared" si="43"/>
        <v>2.043349134026209E-9</v>
      </c>
      <c r="V25" s="33">
        <f t="shared" si="43"/>
        <v>3.7723368628176165E-9</v>
      </c>
      <c r="W25" s="33">
        <f t="shared" si="43"/>
        <v>2.043349134026209E-9</v>
      </c>
      <c r="X25" s="33">
        <f t="shared" si="37"/>
        <v>5.6520738785468758E-6</v>
      </c>
      <c r="Y25" s="33">
        <f t="shared" si="38"/>
        <v>1.5394506230819851E-8</v>
      </c>
      <c r="Z25" s="33">
        <f t="shared" si="39"/>
        <v>2.9356406826143859E-9</v>
      </c>
      <c r="AA25" s="33">
        <f t="shared" si="40"/>
        <v>0</v>
      </c>
      <c r="AB25" s="34">
        <f t="shared" si="41"/>
        <v>0</v>
      </c>
      <c r="AC25" s="38">
        <f>(('Branco (4)'!$O$10-S25)/('Branco (4)'!$O$10))*100</f>
        <v>-2.5813835198372344</v>
      </c>
      <c r="AD25" s="39">
        <f>(('Branco (4)'!$T$10-X25)/('Branco (4)'!$T$10))*100</f>
        <v>1.0583471788544276</v>
      </c>
      <c r="AE25" s="40">
        <f t="shared" si="12"/>
        <v>27.119438381307788</v>
      </c>
      <c r="AF25" s="23">
        <f t="shared" si="13"/>
        <v>5.6863338541451807</v>
      </c>
      <c r="AG25" s="23">
        <f t="shared" si="14"/>
        <v>10.497847115344952</v>
      </c>
      <c r="AH25" s="23">
        <f t="shared" si="15"/>
        <v>5.6863338541451824</v>
      </c>
      <c r="AI25" s="23">
        <f t="shared" si="16"/>
        <v>42.840599528713255</v>
      </c>
      <c r="AJ25" s="23">
        <f t="shared" si="17"/>
        <v>8.1694472663436386</v>
      </c>
      <c r="AK25" s="117">
        <f t="shared" si="18"/>
        <v>0</v>
      </c>
      <c r="AL25" s="39">
        <f t="shared" si="19"/>
        <v>63.76920173008552</v>
      </c>
      <c r="AM25" s="39">
        <f t="shared" si="20"/>
        <v>16.456568188409161</v>
      </c>
      <c r="AN25" s="39">
        <f t="shared" si="21"/>
        <v>8.9139744353882975</v>
      </c>
      <c r="AO25" s="39">
        <f t="shared" si="22"/>
        <v>6.4032684284228729</v>
      </c>
      <c r="AP25" s="39">
        <f t="shared" si="23"/>
        <v>64.650104278290769</v>
      </c>
      <c r="AQ25" s="39">
        <f t="shared" si="24"/>
        <v>101.38139183854587</v>
      </c>
      <c r="AR25" s="117">
        <f t="shared" si="25"/>
        <v>-1.6461276641921883</v>
      </c>
      <c r="AS25" s="232">
        <f t="shared" si="26"/>
        <v>-3.4055883098834033E-2</v>
      </c>
      <c r="AT25" s="23">
        <f t="shared" si="44"/>
        <v>-0.35944836870941649</v>
      </c>
      <c r="AU25" s="23">
        <f t="shared" si="44"/>
        <v>-0.66359698838661529</v>
      </c>
      <c r="AV25" s="23">
        <f t="shared" si="44"/>
        <v>-0.3594483687094166</v>
      </c>
      <c r="AW25" s="23">
        <f t="shared" si="42"/>
        <v>-0.51641260757213525</v>
      </c>
      <c r="AX25" s="117">
        <f t="shared" si="42"/>
        <v>0</v>
      </c>
      <c r="AY25" s="40">
        <f t="shared" si="27"/>
        <v>-1.4575917966300966</v>
      </c>
      <c r="AZ25" s="23">
        <f t="shared" si="28"/>
        <v>-10.808612447092154</v>
      </c>
      <c r="BA25" s="1">
        <f t="shared" si="29"/>
        <v>-18.613895524244558</v>
      </c>
      <c r="BB25" s="1">
        <f t="shared" si="30"/>
        <v>-5.7655518340990417</v>
      </c>
      <c r="BC25" s="1">
        <f t="shared" si="31"/>
        <v>-14.464717138095509</v>
      </c>
      <c r="BD25" s="156">
        <f t="shared" si="32"/>
        <v>0</v>
      </c>
      <c r="BE25" s="134">
        <f t="shared" si="33"/>
        <v>2.855929701009651E-8</v>
      </c>
      <c r="BF25" s="1">
        <f t="shared" si="34"/>
        <v>0.58862776720706622</v>
      </c>
    </row>
    <row r="26" spans="2:58" ht="18.75" thickBot="1" x14ac:dyDescent="0.4">
      <c r="B26" s="254"/>
      <c r="C26" s="25">
        <f>(1*C25)/(0.082057*298)</f>
        <v>4.9073761380307494E-2</v>
      </c>
      <c r="D26" s="15" t="s">
        <v>25</v>
      </c>
      <c r="G26" s="17">
        <v>19</v>
      </c>
      <c r="H26" s="17">
        <v>270</v>
      </c>
      <c r="I26" s="2">
        <v>31906</v>
      </c>
      <c r="J26" s="2">
        <v>55</v>
      </c>
      <c r="K26" s="2">
        <v>11</v>
      </c>
      <c r="L26" s="2">
        <v>21</v>
      </c>
      <c r="M26" s="2">
        <v>11</v>
      </c>
      <c r="N26" s="2">
        <v>47681</v>
      </c>
      <c r="O26" s="2">
        <v>60</v>
      </c>
      <c r="P26" s="2">
        <v>21</v>
      </c>
      <c r="R26" s="238"/>
      <c r="S26" s="32">
        <f t="shared" si="35"/>
        <v>4.7472008592090671E-6</v>
      </c>
      <c r="T26" s="33">
        <f t="shared" si="36"/>
        <v>9.5880228596614425E-9</v>
      </c>
      <c r="U26" s="33">
        <f t="shared" si="43"/>
        <v>1.7289877287914077E-9</v>
      </c>
      <c r="V26" s="33">
        <f t="shared" si="43"/>
        <v>3.3007947549654147E-9</v>
      </c>
      <c r="W26" s="33">
        <f t="shared" si="43"/>
        <v>1.7289877287914077E-9</v>
      </c>
      <c r="X26" s="33">
        <f t="shared" si="37"/>
        <v>5.7042370814777525E-6</v>
      </c>
      <c r="Y26" s="33">
        <f t="shared" si="38"/>
        <v>8.5719409694337821E-9</v>
      </c>
      <c r="Z26" s="33">
        <f t="shared" si="39"/>
        <v>3.044368115303808E-9</v>
      </c>
      <c r="AA26" s="33">
        <f t="shared" si="40"/>
        <v>0</v>
      </c>
      <c r="AB26" s="34">
        <f t="shared" si="41"/>
        <v>0</v>
      </c>
      <c r="AC26" s="38">
        <f>(('Branco (4)'!$O$10-S26)/('Branco (4)'!$O$10))*100</f>
        <v>-0.96325025432350686</v>
      </c>
      <c r="AD26" s="39">
        <f>(('Branco (4)'!$T$10-X26)/('Branco (4)'!$T$10))*100</f>
        <v>0.14521093447245031</v>
      </c>
      <c r="AE26" s="40">
        <f t="shared" si="12"/>
        <v>34.288122990958485</v>
      </c>
      <c r="AF26" s="23">
        <f t="shared" si="13"/>
        <v>6.1831041459105469</v>
      </c>
      <c r="AG26" s="23">
        <f t="shared" si="14"/>
        <v>11.804107914920134</v>
      </c>
      <c r="AH26" s="23">
        <f t="shared" si="15"/>
        <v>6.1831041459105469</v>
      </c>
      <c r="AI26" s="23">
        <f t="shared" si="16"/>
        <v>30.654470742632313</v>
      </c>
      <c r="AJ26" s="23">
        <f t="shared" si="17"/>
        <v>10.887090059667981</v>
      </c>
      <c r="AK26" s="117">
        <f t="shared" si="18"/>
        <v>0</v>
      </c>
      <c r="AL26" s="39">
        <f t="shared" si="19"/>
        <v>65.97719012494629</v>
      </c>
      <c r="AM26" s="39">
        <f t="shared" si="20"/>
        <v>15.142305930315539</v>
      </c>
      <c r="AN26" s="39">
        <f t="shared" si="21"/>
        <v>7.9316840587367112</v>
      </c>
      <c r="AO26" s="39">
        <f t="shared" si="22"/>
        <v>6.9829778566331075</v>
      </c>
      <c r="AP26" s="39">
        <f t="shared" si="23"/>
        <v>66.297125444799406</v>
      </c>
      <c r="AQ26" s="39">
        <f t="shared" si="24"/>
        <v>100.48491807433331</v>
      </c>
      <c r="AR26" s="117">
        <f t="shared" si="25"/>
        <v>-0.63552545167404884</v>
      </c>
      <c r="AS26" s="232">
        <f t="shared" si="26"/>
        <v>-1.3031794242379019E-2</v>
      </c>
      <c r="AT26" s="23">
        <f t="shared" si="44"/>
        <v>-0.14584694066555975</v>
      </c>
      <c r="AU26" s="23">
        <f t="shared" si="44"/>
        <v>-0.27843506854334127</v>
      </c>
      <c r="AV26" s="23">
        <f t="shared" si="44"/>
        <v>-0.14584694066555975</v>
      </c>
      <c r="AW26" s="23">
        <f t="shared" si="42"/>
        <v>-0.25680446916023419</v>
      </c>
      <c r="AX26" s="117">
        <f t="shared" si="42"/>
        <v>0</v>
      </c>
      <c r="AY26" s="40">
        <f t="shared" si="27"/>
        <v>-0.55776079357382202</v>
      </c>
      <c r="AZ26" s="23">
        <f t="shared" si="28"/>
        <v>-4.3856175058133822</v>
      </c>
      <c r="BA26" s="1">
        <f t="shared" si="29"/>
        <v>-7.8101036726407225</v>
      </c>
      <c r="BB26" s="1">
        <f t="shared" si="30"/>
        <v>-2.3393849282755785</v>
      </c>
      <c r="BC26" s="1">
        <f t="shared" si="31"/>
        <v>-7.1930931811781598</v>
      </c>
      <c r="BD26" s="156">
        <f t="shared" si="32"/>
        <v>0</v>
      </c>
      <c r="BE26" s="134">
        <f t="shared" si="33"/>
        <v>2.7261278714451639E-8</v>
      </c>
      <c r="BF26" s="1">
        <f t="shared" si="34"/>
        <v>0.57098114775935693</v>
      </c>
    </row>
    <row r="27" spans="2:58" ht="15.75" thickBot="1" x14ac:dyDescent="0.3">
      <c r="G27" s="17">
        <v>20</v>
      </c>
      <c r="H27" s="17">
        <v>285</v>
      </c>
      <c r="I27" s="2">
        <v>31961</v>
      </c>
      <c r="J27" s="2">
        <v>65</v>
      </c>
      <c r="K27" s="2">
        <v>12</v>
      </c>
      <c r="L27" s="2">
        <v>24</v>
      </c>
      <c r="M27" s="2">
        <v>13</v>
      </c>
      <c r="N27" s="2">
        <v>44636</v>
      </c>
      <c r="O27" s="2">
        <v>52</v>
      </c>
      <c r="P27" s="2">
        <v>24</v>
      </c>
      <c r="R27" s="238"/>
      <c r="S27" s="32">
        <f t="shared" si="35"/>
        <v>4.7691737968426108E-6</v>
      </c>
      <c r="T27" s="33">
        <f t="shared" si="36"/>
        <v>8.6449386439570388E-9</v>
      </c>
      <c r="U27" s="33">
        <f t="shared" si="43"/>
        <v>1.8861684314088083E-9</v>
      </c>
      <c r="V27" s="33">
        <f t="shared" si="43"/>
        <v>3.7723368628176165E-9</v>
      </c>
      <c r="W27" s="33">
        <f t="shared" si="43"/>
        <v>2.043349134026209E-9</v>
      </c>
      <c r="X27" s="33">
        <f t="shared" si="37"/>
        <v>6.0663260462125736E-6</v>
      </c>
      <c r="Y27" s="33">
        <f t="shared" si="38"/>
        <v>5.2481271241431315E-9</v>
      </c>
      <c r="Z27" s="33">
        <f t="shared" si="39"/>
        <v>2.283276086477856E-9</v>
      </c>
      <c r="AA27" s="33">
        <f t="shared" si="40"/>
        <v>0</v>
      </c>
      <c r="AB27" s="34">
        <f t="shared" si="41"/>
        <v>0</v>
      </c>
      <c r="AC27" s="38">
        <f>(('Branco (4)'!$O$10-S27)/('Branco (4)'!$O$10))*100</f>
        <v>-1.4305696846388565</v>
      </c>
      <c r="AD27" s="39">
        <f>(('Branco (4)'!$T$10-X27)/('Branco (4)'!$T$10))*100</f>
        <v>-6.1932908984815311</v>
      </c>
      <c r="AE27" s="40">
        <f t="shared" si="12"/>
        <v>36.204320215648295</v>
      </c>
      <c r="AF27" s="23">
        <f t="shared" si="13"/>
        <v>7.8991244106868992</v>
      </c>
      <c r="AG27" s="23">
        <f t="shared" si="14"/>
        <v>15.798248821373798</v>
      </c>
      <c r="AH27" s="23">
        <f t="shared" si="15"/>
        <v>8.5573847782441401</v>
      </c>
      <c r="AI27" s="23">
        <f t="shared" si="16"/>
        <v>21.978741869697828</v>
      </c>
      <c r="AJ27" s="23">
        <f t="shared" si="17"/>
        <v>9.562179904349053</v>
      </c>
      <c r="AK27" s="117">
        <f t="shared" si="18"/>
        <v>0</v>
      </c>
      <c r="AL27" s="39">
        <f t="shared" si="19"/>
        <v>62.37561728736614</v>
      </c>
      <c r="AM27" s="39">
        <f t="shared" si="20"/>
        <v>18.145634119961056</v>
      </c>
      <c r="AN27" s="39">
        <f t="shared" si="21"/>
        <v>9.8288851483122404</v>
      </c>
      <c r="AO27" s="39">
        <f t="shared" si="22"/>
        <v>5.4914889585361575</v>
      </c>
      <c r="AP27" s="39">
        <f t="shared" si="23"/>
        <v>64.013802962983604</v>
      </c>
      <c r="AQ27" s="39">
        <f t="shared" si="24"/>
        <v>102.62632378942287</v>
      </c>
      <c r="AR27" s="117">
        <f t="shared" si="25"/>
        <v>-0.89232667151941381</v>
      </c>
      <c r="AS27" s="232">
        <f t="shared" si="26"/>
        <v>-1.8687578498415507E-2</v>
      </c>
      <c r="AT27" s="23">
        <f t="shared" si="44"/>
        <v>-0.27671939611927976</v>
      </c>
      <c r="AU27" s="23">
        <f t="shared" si="44"/>
        <v>-0.55343879223855952</v>
      </c>
      <c r="AV27" s="23">
        <f t="shared" si="44"/>
        <v>-0.29977934579588644</v>
      </c>
      <c r="AW27" s="23">
        <f t="shared" si="42"/>
        <v>-0.33497898135842696</v>
      </c>
      <c r="AX27" s="117">
        <f t="shared" si="42"/>
        <v>0</v>
      </c>
      <c r="AY27" s="40">
        <f t="shared" si="27"/>
        <v>-0.79982835973218358</v>
      </c>
      <c r="AZ27" s="23">
        <f t="shared" si="28"/>
        <v>-8.3209522413067418</v>
      </c>
      <c r="BA27" s="1">
        <f t="shared" si="29"/>
        <v>-15.523958122291594</v>
      </c>
      <c r="BB27" s="1">
        <f t="shared" si="30"/>
        <v>-4.8084607065660183</v>
      </c>
      <c r="BC27" s="1">
        <f t="shared" si="31"/>
        <v>-9.3827612678495402</v>
      </c>
      <c r="BD27" s="156">
        <f t="shared" si="32"/>
        <v>0</v>
      </c>
      <c r="BE27" s="134">
        <f t="shared" si="33"/>
        <v>2.5397151168286849E-8</v>
      </c>
      <c r="BF27" s="1">
        <f t="shared" si="34"/>
        <v>0.52970644180003745</v>
      </c>
    </row>
    <row r="28" spans="2:58" x14ac:dyDescent="0.25">
      <c r="B28" s="261" t="s">
        <v>26</v>
      </c>
      <c r="C28" s="262"/>
      <c r="D28" s="21">
        <f>(1*(0.25/1000))/(0.082057*373)</f>
        <v>8.1679964763916645E-6</v>
      </c>
      <c r="G28" s="17">
        <v>21</v>
      </c>
      <c r="H28" s="17">
        <v>300</v>
      </c>
      <c r="I28" s="2">
        <v>32294</v>
      </c>
      <c r="J28" s="2">
        <v>64</v>
      </c>
      <c r="K28" s="2">
        <v>11</v>
      </c>
      <c r="L28" s="2">
        <v>24</v>
      </c>
      <c r="M28" s="2">
        <v>13</v>
      </c>
      <c r="N28" s="2">
        <v>44648</v>
      </c>
      <c r="O28" s="2">
        <v>45</v>
      </c>
      <c r="P28" s="2">
        <v>25</v>
      </c>
      <c r="R28" s="238"/>
      <c r="S28" s="32">
        <f t="shared" si="35"/>
        <v>4.777394963984413E-6</v>
      </c>
      <c r="T28" s="33">
        <f t="shared" si="36"/>
        <v>1.0216745670131046E-8</v>
      </c>
      <c r="U28" s="33">
        <f t="shared" si="43"/>
        <v>1.7289877287914077E-9</v>
      </c>
      <c r="V28" s="33">
        <f t="shared" si="43"/>
        <v>3.7723368628176165E-9</v>
      </c>
      <c r="W28" s="33">
        <f t="shared" si="43"/>
        <v>2.043349134026209E-9</v>
      </c>
      <c r="X28" s="33">
        <f t="shared" si="37"/>
        <v>5.6789188439576442E-6</v>
      </c>
      <c r="Y28" s="33">
        <f t="shared" si="38"/>
        <v>4.5483768409240475E-9</v>
      </c>
      <c r="Z28" s="33">
        <f t="shared" si="39"/>
        <v>2.609458384546121E-9</v>
      </c>
      <c r="AA28" s="33">
        <f t="shared" si="40"/>
        <v>0</v>
      </c>
      <c r="AB28" s="34">
        <f t="shared" si="41"/>
        <v>0</v>
      </c>
      <c r="AC28" s="38">
        <f>(('Branco (4)'!$O$10-S28)/('Branco (4)'!$O$10))*100</f>
        <v>-1.6054170905391603</v>
      </c>
      <c r="AD28" s="39">
        <f>(('Branco (4)'!$T$10-X28)/('Branco (4)'!$T$10))*100</f>
        <v>0.5884160872334554</v>
      </c>
      <c r="AE28" s="40">
        <f t="shared" si="12"/>
        <v>40.999403174058948</v>
      </c>
      <c r="AF28" s="23">
        <f t="shared" si="13"/>
        <v>6.9383605371484371</v>
      </c>
      <c r="AG28" s="23">
        <f t="shared" si="14"/>
        <v>15.138241171960226</v>
      </c>
      <c r="AH28" s="23">
        <f t="shared" si="15"/>
        <v>8.1998806348117892</v>
      </c>
      <c r="AI28" s="23">
        <f t="shared" si="16"/>
        <v>18.252459433709845</v>
      </c>
      <c r="AJ28" s="23">
        <f t="shared" si="17"/>
        <v>10.471655048310771</v>
      </c>
      <c r="AK28" s="117">
        <f t="shared" si="18"/>
        <v>0</v>
      </c>
      <c r="AL28" s="39">
        <f t="shared" si="19"/>
        <v>66.191076200913784</v>
      </c>
      <c r="AM28" s="39">
        <f t="shared" si="20"/>
        <v>16.293187987917239</v>
      </c>
      <c r="AN28" s="39">
        <f t="shared" si="21"/>
        <v>8.8254768267885044</v>
      </c>
      <c r="AO28" s="39">
        <f t="shared" si="22"/>
        <v>5.6352862366459799</v>
      </c>
      <c r="AP28" s="39">
        <f>AL28*AQ28/100</f>
        <v>66.738218595024122</v>
      </c>
      <c r="AQ28" s="39">
        <f t="shared" si="24"/>
        <v>100.82661051234393</v>
      </c>
      <c r="AR28" s="117">
        <f t="shared" si="25"/>
        <v>-1.0626428497412688</v>
      </c>
      <c r="AS28" s="232">
        <f t="shared" si="26"/>
        <v>-2.1864163968853795E-2</v>
      </c>
      <c r="AT28" s="23">
        <f t="shared" si="44"/>
        <v>-0.27276985628839995</v>
      </c>
      <c r="AU28" s="101">
        <f t="shared" si="44"/>
        <v>-0.59513423190196357</v>
      </c>
      <c r="AV28" s="101">
        <f t="shared" si="44"/>
        <v>-0.32236437561356357</v>
      </c>
      <c r="AW28" s="101">
        <f t="shared" si="42"/>
        <v>-0.41167532695026898</v>
      </c>
      <c r="AX28" s="120">
        <f t="shared" si="42"/>
        <v>0</v>
      </c>
      <c r="AY28" s="40">
        <f t="shared" si="27"/>
        <v>-0.93578621786694238</v>
      </c>
      <c r="AZ28" s="23">
        <f t="shared" si="28"/>
        <v>-8.2021895785921863</v>
      </c>
      <c r="BA28" s="1">
        <f t="shared" si="29"/>
        <v>-16.69351520485008</v>
      </c>
      <c r="BB28" s="1">
        <f t="shared" si="30"/>
        <v>-5.1707245848415591</v>
      </c>
      <c r="BC28" s="1">
        <f t="shared" si="31"/>
        <v>-11.531025907877035</v>
      </c>
      <c r="BD28" s="156">
        <f t="shared" si="32"/>
        <v>0</v>
      </c>
      <c r="BE28" s="134">
        <f t="shared" si="33"/>
        <v>2.7842717953587382E-8</v>
      </c>
      <c r="BF28" s="1">
        <f t="shared" si="34"/>
        <v>0.57942436558847055</v>
      </c>
    </row>
    <row r="29" spans="2:58" x14ac:dyDescent="0.25">
      <c r="B29" s="249" t="s">
        <v>29</v>
      </c>
      <c r="C29" s="250"/>
      <c r="D29" s="22">
        <f>1/3</f>
        <v>0.33333333333333331</v>
      </c>
      <c r="G29" s="17"/>
      <c r="H29" s="17"/>
      <c r="S29" s="32"/>
      <c r="T29" s="33"/>
      <c r="U29" s="33"/>
      <c r="V29" s="33"/>
      <c r="W29" s="33"/>
      <c r="X29" s="33"/>
      <c r="Y29" s="33"/>
      <c r="Z29" s="33"/>
      <c r="AA29" s="33"/>
      <c r="AB29" s="34"/>
      <c r="AC29" s="38"/>
      <c r="AD29" s="39"/>
      <c r="AE29" s="40"/>
      <c r="AF29" s="23"/>
      <c r="AG29" s="23"/>
      <c r="AH29" s="23"/>
      <c r="AI29" s="23"/>
      <c r="AJ29" s="23"/>
      <c r="AK29" s="117"/>
      <c r="AL29" s="39"/>
      <c r="AM29" s="39"/>
      <c r="AN29" s="39"/>
      <c r="AO29" s="39"/>
      <c r="AP29" s="39"/>
      <c r="AQ29" s="39"/>
      <c r="AR29" s="117"/>
      <c r="AS29" s="40"/>
      <c r="AT29" s="23"/>
      <c r="AU29" s="23"/>
      <c r="AV29" s="23"/>
      <c r="AW29" s="23"/>
      <c r="AX29" s="117"/>
      <c r="AY29" s="40"/>
      <c r="AZ29" s="23"/>
      <c r="BA29" s="1"/>
      <c r="BB29" s="1"/>
      <c r="BC29" s="1"/>
      <c r="BD29" s="156"/>
      <c r="BE29" s="134"/>
      <c r="BF29" s="1"/>
    </row>
    <row r="30" spans="2:58" x14ac:dyDescent="0.25">
      <c r="B30" s="249" t="s">
        <v>30</v>
      </c>
      <c r="C30" s="250"/>
      <c r="D30" s="22">
        <f>2/3</f>
        <v>0.66666666666666663</v>
      </c>
      <c r="G30" s="17"/>
      <c r="H30" s="17"/>
      <c r="I30" s="42"/>
      <c r="J30" s="42"/>
      <c r="K30" s="42"/>
      <c r="L30" s="42"/>
      <c r="M30" s="42"/>
      <c r="N30" s="42"/>
      <c r="O30" s="42"/>
      <c r="P30" s="42"/>
      <c r="Q30" s="42"/>
      <c r="R30" s="43"/>
      <c r="S30" s="32"/>
      <c r="T30" s="33"/>
      <c r="U30" s="33"/>
      <c r="V30" s="33"/>
      <c r="W30" s="33"/>
      <c r="X30" s="33"/>
      <c r="Y30" s="33"/>
      <c r="Z30" s="33"/>
      <c r="AA30" s="33"/>
      <c r="AB30" s="34"/>
      <c r="AC30" s="38"/>
      <c r="AD30" s="39"/>
      <c r="AE30" s="40"/>
      <c r="AF30" s="23"/>
      <c r="AG30" s="23"/>
      <c r="AH30" s="23"/>
      <c r="AI30" s="23"/>
      <c r="AJ30" s="23"/>
      <c r="AK30" s="117"/>
      <c r="AL30" s="39"/>
      <c r="AM30" s="39"/>
      <c r="AN30" s="39"/>
      <c r="AO30" s="39"/>
      <c r="AP30" s="39"/>
      <c r="AQ30" s="39"/>
      <c r="AR30" s="14"/>
      <c r="AS30" s="40"/>
      <c r="AT30" s="23"/>
      <c r="AU30" s="23"/>
      <c r="AV30" s="23"/>
      <c r="AW30" s="23"/>
      <c r="AX30" s="117"/>
      <c r="AY30" s="40"/>
      <c r="AZ30" s="23"/>
      <c r="BA30" s="1"/>
      <c r="BB30" s="1"/>
      <c r="BC30" s="1"/>
      <c r="BD30" s="156"/>
      <c r="BE30" s="134"/>
      <c r="BF30" s="1"/>
    </row>
    <row r="31" spans="2:58" x14ac:dyDescent="0.25">
      <c r="B31" s="249" t="s">
        <v>27</v>
      </c>
      <c r="C31" s="250"/>
      <c r="D31" s="26">
        <f>D28*D29</f>
        <v>2.7226654921305548E-6</v>
      </c>
      <c r="G31" s="17"/>
      <c r="H31" s="17"/>
      <c r="I31" s="42"/>
      <c r="J31" s="42"/>
      <c r="K31" s="42"/>
      <c r="L31" s="42"/>
      <c r="M31" s="42"/>
      <c r="N31" s="42"/>
      <c r="O31" s="42"/>
      <c r="P31" s="42"/>
      <c r="Q31" s="42"/>
      <c r="R31" s="43"/>
      <c r="S31" s="32"/>
      <c r="T31" s="33"/>
      <c r="U31" s="33"/>
      <c r="V31" s="33"/>
      <c r="W31" s="33"/>
      <c r="X31" s="33"/>
      <c r="Y31" s="33"/>
      <c r="Z31" s="33"/>
      <c r="AA31" s="33"/>
      <c r="AB31" s="34"/>
      <c r="AC31" s="38"/>
      <c r="AD31" s="39"/>
      <c r="AE31" s="40"/>
      <c r="AF31" s="23"/>
      <c r="AG31" s="23"/>
      <c r="AH31" s="23"/>
      <c r="AI31" s="23"/>
      <c r="AJ31" s="23"/>
      <c r="AK31" s="117"/>
      <c r="AL31" s="39"/>
      <c r="AM31" s="39"/>
      <c r="AN31" s="39"/>
      <c r="AO31" s="39"/>
      <c r="AP31" s="39"/>
      <c r="AQ31" s="39"/>
      <c r="AR31" s="14"/>
      <c r="AS31" s="40"/>
      <c r="AT31" s="23"/>
      <c r="AU31" s="23"/>
      <c r="AV31" s="23"/>
      <c r="AW31" s="23"/>
      <c r="AX31" s="117"/>
      <c r="AY31" s="40"/>
      <c r="AZ31" s="23"/>
      <c r="BA31" s="1"/>
      <c r="BB31" s="1"/>
      <c r="BC31" s="1"/>
      <c r="BD31" s="156"/>
      <c r="BE31" s="134"/>
      <c r="BF31" s="1"/>
    </row>
    <row r="32" spans="2:58" ht="15.75" thickBot="1" x14ac:dyDescent="0.3">
      <c r="B32" s="251" t="s">
        <v>28</v>
      </c>
      <c r="C32" s="252"/>
      <c r="D32" s="27">
        <f>D28*D30</f>
        <v>5.4453309842611097E-6</v>
      </c>
      <c r="G32" s="18"/>
      <c r="H32" s="18"/>
      <c r="I32" s="45"/>
      <c r="J32" s="45"/>
      <c r="K32" s="45"/>
      <c r="L32" s="45"/>
      <c r="M32" s="45"/>
      <c r="N32" s="45"/>
      <c r="O32" s="45"/>
      <c r="P32" s="45"/>
      <c r="Q32" s="45"/>
      <c r="R32" s="46"/>
      <c r="S32" s="35"/>
      <c r="T32" s="36"/>
      <c r="U32" s="36"/>
      <c r="V32" s="36"/>
      <c r="W32" s="36"/>
      <c r="X32" s="36"/>
      <c r="Y32" s="36"/>
      <c r="Z32" s="36"/>
      <c r="AA32" s="36"/>
      <c r="AB32" s="37"/>
      <c r="AC32" s="38"/>
      <c r="AD32" s="107"/>
      <c r="AE32" s="121"/>
      <c r="AF32" s="118"/>
      <c r="AG32" s="118"/>
      <c r="AH32" s="118"/>
      <c r="AI32" s="118"/>
      <c r="AJ32" s="118"/>
      <c r="AK32" s="119"/>
      <c r="AL32" s="107"/>
      <c r="AM32" s="107"/>
      <c r="AN32" s="107"/>
      <c r="AO32" s="107"/>
      <c r="AP32" s="107"/>
      <c r="AQ32" s="107"/>
      <c r="AR32" s="15"/>
      <c r="AS32" s="121"/>
      <c r="AT32" s="118"/>
      <c r="AU32" s="118"/>
      <c r="AV32" s="118"/>
      <c r="AW32" s="118"/>
      <c r="AX32" s="119"/>
      <c r="AY32" s="121"/>
      <c r="AZ32" s="118"/>
      <c r="BA32" s="179"/>
      <c r="BB32" s="179"/>
      <c r="BC32" s="179"/>
      <c r="BD32" s="180"/>
      <c r="BE32" s="134"/>
      <c r="BF32" s="1"/>
    </row>
    <row r="33" spans="2:58" x14ac:dyDescent="0.25">
      <c r="AC33" s="105" t="s">
        <v>54</v>
      </c>
    </row>
    <row r="34" spans="2:58" ht="15.75" thickBot="1" x14ac:dyDescent="0.3">
      <c r="B34" s="28">
        <f>D28*0.24</f>
        <v>1.9603191543339994E-6</v>
      </c>
      <c r="C34" s="1">
        <v>1028</v>
      </c>
      <c r="AC34" s="106">
        <f>AVERAGE(AC12:AC28)</f>
        <v>1.1109822871162693</v>
      </c>
      <c r="BF34" s="1">
        <f>AVERAGE(BF9:BF12)</f>
        <v>3.9140124820864397</v>
      </c>
    </row>
    <row r="35" spans="2:58" ht="15.75" thickBot="1" x14ac:dyDescent="0.3">
      <c r="B35" s="28">
        <f>B34/C37</f>
        <v>1.9137512082661891E-9</v>
      </c>
      <c r="C35">
        <v>1009</v>
      </c>
      <c r="BF35" s="1">
        <f>AVERAGE(BF13:BF16)</f>
        <v>0.6785914494744506</v>
      </c>
    </row>
    <row r="36" spans="2:58" ht="15.75" thickBot="1" x14ac:dyDescent="0.3">
      <c r="C36">
        <v>1036</v>
      </c>
      <c r="F36" s="265" t="s">
        <v>68</v>
      </c>
      <c r="G36" s="255" t="s">
        <v>84</v>
      </c>
      <c r="H36" s="256"/>
      <c r="I36" s="256"/>
      <c r="J36" s="256"/>
      <c r="K36" s="256"/>
      <c r="L36" s="257"/>
      <c r="M36" s="268" t="s">
        <v>35</v>
      </c>
      <c r="N36" s="265" t="s">
        <v>87</v>
      </c>
      <c r="O36" s="265" t="s">
        <v>86</v>
      </c>
      <c r="P36" s="258" t="s">
        <v>38</v>
      </c>
      <c r="Q36" s="265" t="s">
        <v>53</v>
      </c>
      <c r="R36" s="265" t="s">
        <v>69</v>
      </c>
      <c r="BF36" s="1">
        <f>AVERAGE(BF18:BF21)</f>
        <v>0.60031112339596571</v>
      </c>
    </row>
    <row r="37" spans="2:58" ht="15.75" thickBot="1" x14ac:dyDescent="0.3">
      <c r="C37" s="1">
        <f>AVERAGE(C34:C36)</f>
        <v>1024.3333333333333</v>
      </c>
      <c r="F37" s="266"/>
      <c r="G37" s="131" t="s">
        <v>40</v>
      </c>
      <c r="H37" s="132" t="s">
        <v>41</v>
      </c>
      <c r="I37" s="132" t="s">
        <v>42</v>
      </c>
      <c r="J37" s="132" t="s">
        <v>10</v>
      </c>
      <c r="K37" s="132" t="s">
        <v>37</v>
      </c>
      <c r="L37" s="163" t="s">
        <v>11</v>
      </c>
      <c r="M37" s="269"/>
      <c r="N37" s="266"/>
      <c r="O37" s="266"/>
      <c r="P37" s="259"/>
      <c r="Q37" s="266"/>
      <c r="R37" s="266"/>
      <c r="BF37" s="1">
        <f>AVERAGE(BF22:BF25)</f>
        <v>0.57871925129537316</v>
      </c>
    </row>
    <row r="38" spans="2:58" x14ac:dyDescent="0.25">
      <c r="F38" s="152">
        <v>1</v>
      </c>
      <c r="G38" s="160">
        <f>AVERAGE(AE10:AE12)</f>
        <v>13.17885589550643</v>
      </c>
      <c r="H38" s="165">
        <f>AVERAGE(AF10:AF12)</f>
        <v>1.1514748175560034</v>
      </c>
      <c r="I38" s="165">
        <f>AVERAGE(AG10:AG12)</f>
        <v>6.9094663175641715</v>
      </c>
      <c r="J38" s="165">
        <f>AVERAGE(AH10:AH12)</f>
        <v>3.7722581954881247</v>
      </c>
      <c r="K38" s="165">
        <f>AVERAGE(AJ10:AJ12)</f>
        <v>4.7674800265096584</v>
      </c>
      <c r="L38" s="166">
        <f>AVERAGE(AK10:AK12)</f>
        <v>0</v>
      </c>
      <c r="M38" s="173">
        <f>AVERAGE(AC9:AC12)</f>
        <v>5.6992306714140328</v>
      </c>
      <c r="N38" s="170">
        <f>AVERAGE(AI8:AI12)</f>
        <v>51.980228753575012</v>
      </c>
      <c r="O38" s="173">
        <f>AVERAGE(AL9:AL12)</f>
        <v>61.784895951438074</v>
      </c>
      <c r="P38" s="173">
        <f>AVERAGE(AQ10:AQ12)</f>
        <v>96.225097242124704</v>
      </c>
      <c r="Q38" s="199">
        <f>AVERAGE(AR10:AR12)</f>
        <v>2.6863740904391591</v>
      </c>
      <c r="R38" s="176">
        <f>AVERAGE(AY10:AY12)</f>
        <v>2.2572602537288282</v>
      </c>
      <c r="BF38" s="1">
        <f>AVERAGE(BF26:BF28)</f>
        <v>0.56003731838262161</v>
      </c>
    </row>
    <row r="39" spans="2:58" x14ac:dyDescent="0.25">
      <c r="B39" s="5"/>
      <c r="C39" s="3"/>
      <c r="D39" s="198"/>
      <c r="F39" s="148">
        <v>2</v>
      </c>
      <c r="G39" s="161">
        <f>AVERAGE(AE13:AE16)</f>
        <v>7.7638998328088853</v>
      </c>
      <c r="H39" s="164">
        <f>AVERAGE(AF13:AF16)</f>
        <v>1.627122345706622</v>
      </c>
      <c r="I39" s="164">
        <f>AVERAGE(AG13:AG16)</f>
        <v>3.629838261385542</v>
      </c>
      <c r="J39" s="164">
        <f>AVERAGE(AH13:AH16)</f>
        <v>1.9719976086014379</v>
      </c>
      <c r="K39" s="164">
        <f>AVERAGE(AJ13:AJ16)</f>
        <v>2.5755669740217932</v>
      </c>
      <c r="L39" s="167">
        <f>AVERAGE(AK13:AK16)</f>
        <v>0</v>
      </c>
      <c r="M39" s="174">
        <f>AVERAGE(AC13,AC16)</f>
        <v>4.4331765005086456</v>
      </c>
      <c r="N39" s="171">
        <f>AVERAGE(AI13:AI16)</f>
        <v>82.431574977475719</v>
      </c>
      <c r="O39" s="174">
        <f>AVERAGE(AL13:AL16)</f>
        <v>60.757991405749841</v>
      </c>
      <c r="P39" s="174">
        <f>AVERAGE(AQ13:AQ16)</f>
        <v>96.462024596613176</v>
      </c>
      <c r="Q39" s="200">
        <f>AVERAGE(AR13:AR16)</f>
        <v>2.7714237335017593</v>
      </c>
      <c r="R39" s="177">
        <f>AVERAGE(AY13:AY16)</f>
        <v>2.3342722655468009</v>
      </c>
    </row>
    <row r="40" spans="2:58" x14ac:dyDescent="0.25">
      <c r="F40" s="148">
        <v>3</v>
      </c>
      <c r="G40" s="161">
        <f t="shared" ref="G40:J40" si="45">AVERAGE(AE18:AE21)</f>
        <v>8.6894418038313912</v>
      </c>
      <c r="H40" s="164">
        <f t="shared" si="45"/>
        <v>1.7182742574784964</v>
      </c>
      <c r="I40" s="164">
        <f t="shared" si="45"/>
        <v>3.5343268442829148</v>
      </c>
      <c r="J40" s="164">
        <f t="shared" si="45"/>
        <v>1.8928474075493704</v>
      </c>
      <c r="K40" s="164">
        <f>AVERAGE(AJ18:AJ21)</f>
        <v>2.6204308445082392</v>
      </c>
      <c r="L40" s="167">
        <f>AVERAGE(AK18:AK21)</f>
        <v>0</v>
      </c>
      <c r="M40" s="174">
        <f>AVERAGE(AC17:AC20)</f>
        <v>0.70654247202441212</v>
      </c>
      <c r="N40" s="171">
        <f>AVERAGE(AI18:AI21)</f>
        <v>81.544678842349583</v>
      </c>
      <c r="O40" s="174">
        <f>AVERAGE(AL18:AL21)</f>
        <v>63.439722083024542</v>
      </c>
      <c r="P40" s="174">
        <f>AVERAGE(AQ18:AQ21)</f>
        <v>98.927226281316464</v>
      </c>
      <c r="Q40" s="200">
        <f>AVERAGE(AR18:AR21)</f>
        <v>0.21364062767123895</v>
      </c>
      <c r="R40" s="177">
        <f>AVERAGE(AY18:AY21)</f>
        <v>0.18175181292500445</v>
      </c>
    </row>
    <row r="41" spans="2:58" x14ac:dyDescent="0.25">
      <c r="F41" s="148">
        <v>4</v>
      </c>
      <c r="G41" s="161">
        <f t="shared" ref="G41:J41" si="46">AVERAGE(AE22:AE25)</f>
        <v>13.296779171062251</v>
      </c>
      <c r="H41" s="164">
        <f t="shared" si="46"/>
        <v>2.8523281351998313</v>
      </c>
      <c r="I41" s="164">
        <f t="shared" si="46"/>
        <v>5.3729655480504448</v>
      </c>
      <c r="J41" s="164">
        <f t="shared" si="46"/>
        <v>2.8903959270035546</v>
      </c>
      <c r="K41" s="164">
        <f>AVERAGE(AJ22:AJ25)</f>
        <v>3.9963483020604698</v>
      </c>
      <c r="L41" s="167">
        <f>AVERAGE(AK22:AK25)</f>
        <v>0</v>
      </c>
      <c r="M41" s="174">
        <f>AVERAGE(AC21,AC24)</f>
        <v>0.15100457782299692</v>
      </c>
      <c r="N41" s="171">
        <f>AVERAGE(AI22:AI25)</f>
        <v>71.591182916623453</v>
      </c>
      <c r="O41" s="174">
        <f>AVERAGE(AL22:AL25)</f>
        <v>62.711852154118027</v>
      </c>
      <c r="P41" s="174">
        <f>AVERAGE(AQ22:AQ25)</f>
        <v>100.35492446533321</v>
      </c>
      <c r="Q41" s="200">
        <f>AVERAGE(AR22:AR25)</f>
        <v>-0.43817312218033289</v>
      </c>
      <c r="R41" s="177">
        <f>AVERAGE(AY22:AY25)</f>
        <v>-0.38911423980916088</v>
      </c>
    </row>
    <row r="42" spans="2:58" ht="15.75" thickBot="1" x14ac:dyDescent="0.3">
      <c r="F42" s="149">
        <v>5</v>
      </c>
      <c r="G42" s="162">
        <f t="shared" ref="G42:J42" si="47">AVERAGE(AE26:AE28)</f>
        <v>37.163948793555242</v>
      </c>
      <c r="H42" s="168">
        <f t="shared" si="47"/>
        <v>7.0068630312486277</v>
      </c>
      <c r="I42" s="168">
        <f t="shared" si="47"/>
        <v>14.246865969418053</v>
      </c>
      <c r="J42" s="168">
        <f t="shared" si="47"/>
        <v>7.6467898529888245</v>
      </c>
      <c r="K42" s="168">
        <f>AVERAGE(AJ26:AJ28)</f>
        <v>10.306975004109269</v>
      </c>
      <c r="L42" s="169">
        <f>AVERAGE(AK26:AK28)</f>
        <v>0</v>
      </c>
      <c r="M42" s="175">
        <f>AVERAGE(AC25)</f>
        <v>-2.5813835198372344</v>
      </c>
      <c r="N42" s="172">
        <f>AVERAGE(AI26:AI29)</f>
        <v>23.628557348679994</v>
      </c>
      <c r="O42" s="175">
        <f>AVERAGE(AL26:AL28)</f>
        <v>64.847961204408733</v>
      </c>
      <c r="P42" s="175">
        <f>AVERAGE(AQ26:AQ28)</f>
        <v>101.31261745870002</v>
      </c>
      <c r="Q42" s="201">
        <f>AVERAGE(AR26:AR29)</f>
        <v>-0.86349832431157714</v>
      </c>
      <c r="R42" s="178">
        <f>AVERAGE(AY26:AY27)</f>
        <v>-0.6787945766530028</v>
      </c>
    </row>
    <row r="45" spans="2:58" x14ac:dyDescent="0.25">
      <c r="K45" s="207">
        <v>9</v>
      </c>
      <c r="L45" s="207">
        <v>197</v>
      </c>
      <c r="M45" s="207">
        <v>85</v>
      </c>
    </row>
    <row r="46" spans="2:58" x14ac:dyDescent="0.25">
      <c r="K46" s="207">
        <v>18</v>
      </c>
      <c r="L46" s="207">
        <v>36</v>
      </c>
      <c r="M46" s="207">
        <v>30</v>
      </c>
    </row>
    <row r="47" spans="2:58" x14ac:dyDescent="0.25">
      <c r="K47" s="207">
        <v>11</v>
      </c>
      <c r="L47" s="207">
        <v>27</v>
      </c>
      <c r="M47" s="207">
        <v>14</v>
      </c>
    </row>
    <row r="48" spans="2:58" x14ac:dyDescent="0.25">
      <c r="K48" s="42">
        <v>11</v>
      </c>
      <c r="L48" s="42">
        <v>27</v>
      </c>
      <c r="M48" s="42">
        <v>14</v>
      </c>
    </row>
    <row r="49" spans="11:13" x14ac:dyDescent="0.25">
      <c r="K49" s="93">
        <v>10</v>
      </c>
      <c r="L49" s="93">
        <v>28</v>
      </c>
      <c r="M49" s="93">
        <v>15</v>
      </c>
    </row>
    <row r="50" spans="11:13" x14ac:dyDescent="0.25">
      <c r="K50" s="42">
        <v>10</v>
      </c>
      <c r="L50" s="42">
        <v>28</v>
      </c>
      <c r="M50" s="42">
        <v>15</v>
      </c>
    </row>
    <row r="51" spans="11:13" x14ac:dyDescent="0.25">
      <c r="K51" s="42">
        <v>11</v>
      </c>
      <c r="L51" s="42">
        <v>31</v>
      </c>
      <c r="M51" s="42">
        <v>16</v>
      </c>
    </row>
    <row r="52" spans="11:13" x14ac:dyDescent="0.25">
      <c r="K52" s="42">
        <v>12</v>
      </c>
      <c r="L52" s="42">
        <v>28</v>
      </c>
      <c r="M52" s="42">
        <v>15</v>
      </c>
    </row>
    <row r="53" spans="11:13" x14ac:dyDescent="0.25">
      <c r="K53" s="93">
        <v>12</v>
      </c>
      <c r="L53" s="93">
        <v>29</v>
      </c>
      <c r="M53" s="93">
        <v>15</v>
      </c>
    </row>
    <row r="54" spans="11:13" x14ac:dyDescent="0.25">
      <c r="K54" s="42">
        <v>12</v>
      </c>
      <c r="L54" s="42">
        <v>26</v>
      </c>
      <c r="M54" s="42">
        <v>14</v>
      </c>
    </row>
    <row r="55" spans="11:13" x14ac:dyDescent="0.25">
      <c r="K55" s="42">
        <v>13</v>
      </c>
      <c r="L55" s="42">
        <v>28</v>
      </c>
      <c r="M55" s="42">
        <v>15</v>
      </c>
    </row>
    <row r="56" spans="11:13" x14ac:dyDescent="0.25">
      <c r="K56" s="42">
        <v>13</v>
      </c>
      <c r="L56" s="42">
        <v>28</v>
      </c>
      <c r="M56" s="42">
        <v>15</v>
      </c>
    </row>
    <row r="57" spans="11:13" x14ac:dyDescent="0.25">
      <c r="K57" s="93">
        <v>13</v>
      </c>
      <c r="L57" s="93">
        <v>27</v>
      </c>
      <c r="M57" s="93">
        <v>15</v>
      </c>
    </row>
    <row r="58" spans="11:13" x14ac:dyDescent="0.25">
      <c r="K58" s="42">
        <v>13</v>
      </c>
      <c r="L58" s="42">
        <v>28</v>
      </c>
      <c r="M58" s="42">
        <v>15</v>
      </c>
    </row>
    <row r="59" spans="11:13" x14ac:dyDescent="0.25">
      <c r="K59" s="42">
        <v>12</v>
      </c>
      <c r="L59" s="42">
        <v>29</v>
      </c>
      <c r="M59" s="42">
        <v>16</v>
      </c>
    </row>
    <row r="60" spans="11:13" x14ac:dyDescent="0.25">
      <c r="K60" s="42">
        <v>11</v>
      </c>
      <c r="L60" s="42">
        <v>23</v>
      </c>
      <c r="M60" s="42">
        <v>12</v>
      </c>
    </row>
    <row r="61" spans="11:13" x14ac:dyDescent="0.25">
      <c r="K61" s="93">
        <v>11</v>
      </c>
      <c r="L61" s="93">
        <v>24</v>
      </c>
      <c r="M61" s="93">
        <v>13</v>
      </c>
    </row>
    <row r="62" spans="11:13" x14ac:dyDescent="0.25">
      <c r="K62" s="42">
        <v>12</v>
      </c>
      <c r="L62" s="42">
        <v>28</v>
      </c>
      <c r="M62" s="42">
        <v>15</v>
      </c>
    </row>
    <row r="63" spans="11:13" x14ac:dyDescent="0.25">
      <c r="K63" s="42">
        <v>11</v>
      </c>
      <c r="L63" s="42">
        <v>28</v>
      </c>
      <c r="M63" s="42">
        <v>15</v>
      </c>
    </row>
    <row r="64" spans="11:13" x14ac:dyDescent="0.25">
      <c r="K64" s="42">
        <v>10</v>
      </c>
      <c r="L64" s="42">
        <v>27</v>
      </c>
      <c r="M64" s="42">
        <v>14</v>
      </c>
    </row>
    <row r="65" spans="11:13" x14ac:dyDescent="0.25">
      <c r="K65" s="93">
        <v>10</v>
      </c>
      <c r="L65" s="93">
        <v>27</v>
      </c>
      <c r="M65" s="93">
        <v>14</v>
      </c>
    </row>
  </sheetData>
  <mergeCells count="33">
    <mergeCell ref="BE3:BE4"/>
    <mergeCell ref="BF3:BF4"/>
    <mergeCell ref="AE3:AK3"/>
    <mergeCell ref="AL3:AL4"/>
    <mergeCell ref="AM3:AM4"/>
    <mergeCell ref="AN3:AN4"/>
    <mergeCell ref="AO3:AO4"/>
    <mergeCell ref="AP3:AP4"/>
    <mergeCell ref="B31:C31"/>
    <mergeCell ref="AQ3:AQ4"/>
    <mergeCell ref="AR3:AR4"/>
    <mergeCell ref="AS3:AX3"/>
    <mergeCell ref="AY3:BD3"/>
    <mergeCell ref="G3:G4"/>
    <mergeCell ref="H3:H4"/>
    <mergeCell ref="I3:R3"/>
    <mergeCell ref="S3:AB3"/>
    <mergeCell ref="AC3:AC4"/>
    <mergeCell ref="AD3:AD4"/>
    <mergeCell ref="B21:B23"/>
    <mergeCell ref="B24:B26"/>
    <mergeCell ref="B28:C28"/>
    <mergeCell ref="B29:C29"/>
    <mergeCell ref="B30:C30"/>
    <mergeCell ref="P36:P37"/>
    <mergeCell ref="Q36:Q37"/>
    <mergeCell ref="R36:R37"/>
    <mergeCell ref="B32:C32"/>
    <mergeCell ref="F36:F37"/>
    <mergeCell ref="G36:L36"/>
    <mergeCell ref="M36:M37"/>
    <mergeCell ref="N36:N37"/>
    <mergeCell ref="O36:O3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CC2DB-5093-4D79-BDCF-D7318709F520}">
  <dimension ref="B2:BF65"/>
  <sheetViews>
    <sheetView tabSelected="1" topLeftCell="W1" zoomScale="80" zoomScaleNormal="80" workbookViewId="0">
      <selection activeCell="AL8" sqref="AL8:AL28"/>
    </sheetView>
  </sheetViews>
  <sheetFormatPr defaultRowHeight="15" x14ac:dyDescent="0.25"/>
  <cols>
    <col min="2" max="2" width="18.5703125" bestFit="1" customWidth="1"/>
    <col min="3" max="3" width="12.7109375" customWidth="1"/>
    <col min="4" max="4" width="13.5703125" customWidth="1"/>
    <col min="7" max="7" width="10.42578125" style="3" customWidth="1"/>
    <col min="8" max="8" width="12.5703125" style="3" customWidth="1"/>
    <col min="9" max="10" width="13.42578125" style="2" bestFit="1" customWidth="1"/>
    <col min="11" max="11" width="11.28515625" style="2" bestFit="1" customWidth="1"/>
    <col min="12" max="12" width="10.85546875" style="2" bestFit="1" customWidth="1"/>
    <col min="13" max="13" width="13.7109375" style="2" customWidth="1"/>
    <col min="14" max="14" width="11.42578125" style="2" bestFit="1" customWidth="1"/>
    <col min="15" max="15" width="13.85546875" style="2" customWidth="1"/>
    <col min="16" max="16" width="16.28515625" style="2" bestFit="1" customWidth="1"/>
    <col min="17" max="17" width="12.28515625" style="2" customWidth="1"/>
    <col min="18" max="18" width="16.5703125" style="2" customWidth="1"/>
    <col min="19" max="19" width="12.28515625" customWidth="1"/>
    <col min="20" max="23" width="11.5703125" bestFit="1" customWidth="1"/>
    <col min="24" max="25" width="11.85546875" customWidth="1"/>
    <col min="26" max="26" width="12.5703125" customWidth="1"/>
    <col min="27" max="27" width="10.42578125" customWidth="1"/>
    <col min="28" max="28" width="11.5703125" bestFit="1" customWidth="1"/>
    <col min="29" max="29" width="14.28515625" customWidth="1"/>
    <col min="30" max="30" width="12.28515625" customWidth="1"/>
    <col min="31" max="31" width="9.5703125" style="3" bestFit="1" customWidth="1"/>
    <col min="32" max="32" width="9.28515625" style="3" bestFit="1" customWidth="1"/>
    <col min="33" max="34" width="9.5703125" style="3" bestFit="1" customWidth="1"/>
    <col min="35" max="35" width="9.5703125" style="3" customWidth="1"/>
    <col min="36" max="36" width="9.5703125" style="3" bestFit="1" customWidth="1"/>
    <col min="37" max="37" width="9.140625" style="3"/>
    <col min="38" max="39" width="10.5703125" style="3" bestFit="1" customWidth="1"/>
    <col min="40" max="40" width="9.42578125" style="3" bestFit="1" customWidth="1"/>
    <col min="41" max="41" width="9.140625" style="3"/>
    <col min="42" max="42" width="11.7109375" style="3" bestFit="1" customWidth="1"/>
    <col min="43" max="43" width="9.5703125" style="3" bestFit="1" customWidth="1"/>
    <col min="44" max="44" width="15.5703125" bestFit="1" customWidth="1"/>
    <col min="57" max="57" width="17.85546875" bestFit="1" customWidth="1"/>
    <col min="58" max="58" width="18.42578125" bestFit="1" customWidth="1"/>
  </cols>
  <sheetData>
    <row r="2" spans="2:58" ht="15.75" thickBot="1" x14ac:dyDescent="0.3">
      <c r="I2" s="2">
        <v>4.7</v>
      </c>
      <c r="J2" s="2">
        <v>4.5</v>
      </c>
      <c r="K2" s="2">
        <v>3.1</v>
      </c>
      <c r="L2" s="2">
        <v>2.9</v>
      </c>
      <c r="M2" s="2">
        <v>2.7</v>
      </c>
      <c r="N2" s="2">
        <v>2.7</v>
      </c>
      <c r="P2" s="2">
        <v>2.2000000000000002</v>
      </c>
      <c r="Q2" s="2">
        <v>6.6</v>
      </c>
      <c r="R2" s="2">
        <v>1.4</v>
      </c>
    </row>
    <row r="3" spans="2:58" ht="15.75" thickBot="1" x14ac:dyDescent="0.3">
      <c r="B3" s="10" t="s">
        <v>0</v>
      </c>
      <c r="C3" s="48">
        <v>44844</v>
      </c>
      <c r="G3" s="253" t="s">
        <v>31</v>
      </c>
      <c r="H3" s="253" t="s">
        <v>34</v>
      </c>
      <c r="I3" s="263" t="s">
        <v>32</v>
      </c>
      <c r="J3" s="263"/>
      <c r="K3" s="263"/>
      <c r="L3" s="263"/>
      <c r="M3" s="263"/>
      <c r="N3" s="263"/>
      <c r="O3" s="263"/>
      <c r="P3" s="263"/>
      <c r="Q3" s="263"/>
      <c r="R3" s="264"/>
      <c r="S3" s="243" t="s">
        <v>61</v>
      </c>
      <c r="T3" s="243"/>
      <c r="U3" s="243"/>
      <c r="V3" s="243"/>
      <c r="W3" s="243"/>
      <c r="X3" s="243"/>
      <c r="Y3" s="243"/>
      <c r="Z3" s="243"/>
      <c r="AA3" s="243"/>
      <c r="AB3" s="244"/>
      <c r="AC3" s="258" t="s">
        <v>35</v>
      </c>
      <c r="AD3" s="258" t="s">
        <v>36</v>
      </c>
      <c r="AE3" s="255" t="s">
        <v>84</v>
      </c>
      <c r="AF3" s="256"/>
      <c r="AG3" s="256"/>
      <c r="AH3" s="256"/>
      <c r="AI3" s="256"/>
      <c r="AJ3" s="256"/>
      <c r="AK3" s="256"/>
      <c r="AL3" s="253" t="s">
        <v>85</v>
      </c>
      <c r="AM3" s="253" t="s">
        <v>88</v>
      </c>
      <c r="AN3" s="253" t="s">
        <v>89</v>
      </c>
      <c r="AO3" s="253" t="s">
        <v>90</v>
      </c>
      <c r="AP3" s="253" t="s">
        <v>99</v>
      </c>
      <c r="AQ3" s="258" t="s">
        <v>38</v>
      </c>
      <c r="AR3" s="253" t="s">
        <v>53</v>
      </c>
      <c r="AS3" s="255" t="s">
        <v>95</v>
      </c>
      <c r="AT3" s="256"/>
      <c r="AU3" s="256"/>
      <c r="AV3" s="256"/>
      <c r="AW3" s="256"/>
      <c r="AX3" s="257"/>
      <c r="AY3" s="255" t="s">
        <v>59</v>
      </c>
      <c r="AZ3" s="256"/>
      <c r="BA3" s="256"/>
      <c r="BB3" s="256"/>
      <c r="BC3" s="256"/>
      <c r="BD3" s="257"/>
      <c r="BE3" s="253" t="s">
        <v>62</v>
      </c>
      <c r="BF3" s="248" t="s">
        <v>63</v>
      </c>
    </row>
    <row r="4" spans="2:58" ht="15.75" thickBot="1" x14ac:dyDescent="0.3">
      <c r="B4" s="11" t="s">
        <v>1</v>
      </c>
      <c r="C4" s="49" t="s">
        <v>81</v>
      </c>
      <c r="G4" s="254"/>
      <c r="H4" s="254"/>
      <c r="I4" s="19" t="s">
        <v>43</v>
      </c>
      <c r="J4" s="20" t="s">
        <v>44</v>
      </c>
      <c r="K4" s="20" t="s">
        <v>45</v>
      </c>
      <c r="L4" s="20" t="s">
        <v>46</v>
      </c>
      <c r="M4" s="20" t="s">
        <v>47</v>
      </c>
      <c r="N4" s="20" t="s">
        <v>48</v>
      </c>
      <c r="O4" s="20" t="s">
        <v>83</v>
      </c>
      <c r="P4" s="20" t="s">
        <v>49</v>
      </c>
      <c r="Q4" s="20" t="s">
        <v>50</v>
      </c>
      <c r="R4" s="31" t="s">
        <v>51</v>
      </c>
      <c r="S4" s="19" t="s">
        <v>18</v>
      </c>
      <c r="T4" s="20" t="s">
        <v>19</v>
      </c>
      <c r="U4" s="20" t="s">
        <v>6</v>
      </c>
      <c r="V4" s="20" t="s">
        <v>7</v>
      </c>
      <c r="W4" s="20" t="s">
        <v>10</v>
      </c>
      <c r="X4" s="20" t="s">
        <v>8</v>
      </c>
      <c r="Y4" s="20" t="s">
        <v>79</v>
      </c>
      <c r="Z4" s="20" t="s">
        <v>9</v>
      </c>
      <c r="AA4" s="20" t="s">
        <v>12</v>
      </c>
      <c r="AB4" s="31" t="s">
        <v>11</v>
      </c>
      <c r="AC4" s="267"/>
      <c r="AD4" s="259"/>
      <c r="AE4" s="19" t="s">
        <v>40</v>
      </c>
      <c r="AF4" s="20" t="s">
        <v>41</v>
      </c>
      <c r="AG4" s="20" t="s">
        <v>42</v>
      </c>
      <c r="AH4" s="20" t="s">
        <v>10</v>
      </c>
      <c r="AI4" s="20" t="s">
        <v>79</v>
      </c>
      <c r="AJ4" s="20" t="s">
        <v>37</v>
      </c>
      <c r="AK4" s="20" t="s">
        <v>11</v>
      </c>
      <c r="AL4" s="254"/>
      <c r="AM4" s="254"/>
      <c r="AN4" s="254"/>
      <c r="AO4" s="254"/>
      <c r="AP4" s="254"/>
      <c r="AQ4" s="259"/>
      <c r="AR4" s="254"/>
      <c r="AS4" s="19" t="s">
        <v>40</v>
      </c>
      <c r="AT4" s="20" t="s">
        <v>41</v>
      </c>
      <c r="AU4" s="20" t="s">
        <v>42</v>
      </c>
      <c r="AV4" s="20" t="s">
        <v>10</v>
      </c>
      <c r="AW4" s="20" t="s">
        <v>37</v>
      </c>
      <c r="AX4" s="31" t="s">
        <v>11</v>
      </c>
      <c r="AY4" s="19" t="s">
        <v>40</v>
      </c>
      <c r="AZ4" s="20" t="s">
        <v>41</v>
      </c>
      <c r="BA4" s="20" t="s">
        <v>42</v>
      </c>
      <c r="BB4" s="20" t="s">
        <v>10</v>
      </c>
      <c r="BC4" s="20" t="s">
        <v>37</v>
      </c>
      <c r="BD4" s="31" t="s">
        <v>11</v>
      </c>
      <c r="BE4" s="254"/>
      <c r="BF4" s="248"/>
    </row>
    <row r="5" spans="2:58" x14ac:dyDescent="0.25">
      <c r="B5" s="11" t="s">
        <v>2</v>
      </c>
      <c r="C5" s="102">
        <v>0.20039999999999999</v>
      </c>
      <c r="G5" s="63" t="s">
        <v>33</v>
      </c>
      <c r="H5" s="72"/>
      <c r="I5" s="271">
        <v>10768</v>
      </c>
      <c r="J5" s="272"/>
      <c r="K5" s="276">
        <v>4</v>
      </c>
      <c r="L5" s="274"/>
      <c r="M5" s="273"/>
      <c r="N5" s="271">
        <v>66445</v>
      </c>
      <c r="O5" s="274"/>
      <c r="P5" s="273"/>
      <c r="Q5" s="273"/>
      <c r="R5" s="275"/>
      <c r="S5" s="67">
        <f>I5*$D$9</f>
        <v>1.6095550505986723E-6</v>
      </c>
      <c r="T5" s="68">
        <f>J5*$D$10</f>
        <v>0</v>
      </c>
      <c r="U5" s="68">
        <f>K5*$D$11</f>
        <v>5.9180201317611974E-10</v>
      </c>
      <c r="V5" s="68">
        <f>L5*$D$12</f>
        <v>0</v>
      </c>
      <c r="W5" s="68">
        <f>M5*$D$13</f>
        <v>0</v>
      </c>
      <c r="X5" s="68">
        <f>N5*$D$14</f>
        <v>8.4536195579076445E-6</v>
      </c>
      <c r="Y5" s="68"/>
      <c r="Z5" s="68">
        <f>P5*$D$15</f>
        <v>0</v>
      </c>
      <c r="AA5" s="68">
        <f t="shared" ref="AA5:AA17" si="0">Q5*$D$16</f>
        <v>0</v>
      </c>
      <c r="AB5" s="69">
        <f t="shared" ref="AB5:AB17" si="1">R5*$D$19</f>
        <v>0</v>
      </c>
      <c r="AC5" s="70"/>
      <c r="AD5" s="71"/>
      <c r="AE5" s="72"/>
      <c r="AF5" s="73"/>
      <c r="AG5" s="73"/>
      <c r="AH5" s="73"/>
      <c r="AI5" s="73"/>
      <c r="AJ5" s="73"/>
      <c r="AK5" s="202"/>
      <c r="AL5" s="63"/>
      <c r="AM5" s="63"/>
      <c r="AN5" s="63"/>
      <c r="AO5" s="63"/>
      <c r="AP5" s="63"/>
      <c r="AQ5" s="63"/>
      <c r="AR5" s="123"/>
      <c r="AS5" s="52"/>
      <c r="AT5" s="122"/>
      <c r="AU5" s="122"/>
      <c r="AV5" s="122"/>
      <c r="AW5" s="122"/>
      <c r="AX5" s="123"/>
      <c r="AY5" s="124"/>
      <c r="AZ5" s="122"/>
      <c r="BA5" s="122"/>
      <c r="BB5" s="122"/>
      <c r="BC5" s="122"/>
      <c r="BD5" s="123"/>
      <c r="BE5" s="3"/>
    </row>
    <row r="6" spans="2:58" ht="15.75" thickBot="1" x14ac:dyDescent="0.3">
      <c r="B6" s="12" t="s">
        <v>3</v>
      </c>
      <c r="C6" s="47">
        <v>1</v>
      </c>
      <c r="G6" s="53" t="s">
        <v>33</v>
      </c>
      <c r="H6" s="61"/>
      <c r="I6" s="236">
        <v>10512</v>
      </c>
      <c r="J6" s="86"/>
      <c r="K6" s="277">
        <v>4</v>
      </c>
      <c r="L6" s="55"/>
      <c r="M6" s="89"/>
      <c r="N6" s="236">
        <v>66341</v>
      </c>
      <c r="O6" s="55"/>
      <c r="P6" s="89"/>
      <c r="Q6" s="89"/>
      <c r="R6" s="56"/>
      <c r="S6" s="57">
        <f t="shared" ref="S6:S17" si="2">I6*$D$9</f>
        <v>1.5712892544477379E-6</v>
      </c>
      <c r="T6" s="58">
        <f t="shared" ref="T6:W21" si="3">J6*$D$10</f>
        <v>0</v>
      </c>
      <c r="U6" s="58">
        <f t="shared" ref="U6:U7" si="4">K6*$D$11</f>
        <v>5.9180201317611974E-10</v>
      </c>
      <c r="V6" s="58">
        <f t="shared" ref="V6:V7" si="5">L6*$D$12</f>
        <v>0</v>
      </c>
      <c r="W6" s="58">
        <f t="shared" ref="W6:W7" si="6">M6*$D$13</f>
        <v>0</v>
      </c>
      <c r="X6" s="58">
        <f t="shared" ref="X6:X17" si="7">N6*$D$14</f>
        <v>8.4403879161885939E-6</v>
      </c>
      <c r="Y6" s="58"/>
      <c r="Z6" s="58">
        <f t="shared" ref="Z6:Z17" si="8">P6*$D$15</f>
        <v>0</v>
      </c>
      <c r="AA6" s="58">
        <f t="shared" si="0"/>
        <v>0</v>
      </c>
      <c r="AB6" s="59">
        <f t="shared" si="1"/>
        <v>0</v>
      </c>
      <c r="AC6" s="51"/>
      <c r="AD6" s="60"/>
      <c r="AE6" s="61"/>
      <c r="AF6" s="62"/>
      <c r="AG6" s="62"/>
      <c r="AH6" s="62"/>
      <c r="AI6" s="62"/>
      <c r="AJ6" s="62"/>
      <c r="AK6" s="203"/>
      <c r="AL6" s="53"/>
      <c r="AM6" s="53"/>
      <c r="AN6" s="53"/>
      <c r="AO6" s="53"/>
      <c r="AP6" s="53"/>
      <c r="AQ6" s="53"/>
      <c r="AR6" s="129"/>
      <c r="AS6" s="83"/>
      <c r="AT6" s="128"/>
      <c r="AU6" s="128"/>
      <c r="AV6" s="128"/>
      <c r="AW6" s="128"/>
      <c r="AX6" s="129"/>
      <c r="AY6" s="130"/>
      <c r="AZ6" s="128"/>
      <c r="BA6" s="128"/>
      <c r="BB6" s="128"/>
      <c r="BC6" s="128"/>
      <c r="BD6" s="129"/>
      <c r="BE6" s="3"/>
    </row>
    <row r="7" spans="2:58" ht="15.75" thickBot="1" x14ac:dyDescent="0.3">
      <c r="B7" s="197" t="s">
        <v>82</v>
      </c>
      <c r="C7" s="3">
        <v>550</v>
      </c>
      <c r="G7" s="74" t="s">
        <v>33</v>
      </c>
      <c r="H7" s="83"/>
      <c r="I7" s="236">
        <v>10554</v>
      </c>
      <c r="J7" s="87"/>
      <c r="K7" s="278">
        <v>5</v>
      </c>
      <c r="L7" s="76"/>
      <c r="M7" s="90"/>
      <c r="N7" s="236">
        <v>66370</v>
      </c>
      <c r="O7" s="76"/>
      <c r="P7" s="90"/>
      <c r="Q7" s="90"/>
      <c r="R7" s="77"/>
      <c r="S7" s="78">
        <f t="shared" si="2"/>
        <v>1.5775672366287505E-6</v>
      </c>
      <c r="T7" s="79">
        <f t="shared" si="3"/>
        <v>0</v>
      </c>
      <c r="U7" s="79">
        <f t="shared" si="4"/>
        <v>7.3975251647014964E-10</v>
      </c>
      <c r="V7" s="79">
        <f t="shared" si="5"/>
        <v>0</v>
      </c>
      <c r="W7" s="79">
        <f t="shared" si="6"/>
        <v>0</v>
      </c>
      <c r="X7" s="79">
        <f t="shared" si="7"/>
        <v>8.444077508591021E-6</v>
      </c>
      <c r="Y7" s="79"/>
      <c r="Z7" s="79">
        <f t="shared" si="8"/>
        <v>0</v>
      </c>
      <c r="AA7" s="79">
        <f t="shared" si="0"/>
        <v>0</v>
      </c>
      <c r="AB7" s="80">
        <f t="shared" si="1"/>
        <v>0</v>
      </c>
      <c r="AC7" s="81"/>
      <c r="AD7" s="82"/>
      <c r="AE7" s="83"/>
      <c r="AF7" s="84"/>
      <c r="AG7" s="84"/>
      <c r="AH7" s="84"/>
      <c r="AI7" s="84"/>
      <c r="AJ7" s="84"/>
      <c r="AK7" s="204"/>
      <c r="AL7" s="74"/>
      <c r="AM7" s="74"/>
      <c r="AN7" s="74"/>
      <c r="AO7" s="74"/>
      <c r="AP7" s="74"/>
      <c r="AQ7" s="74"/>
      <c r="AR7" s="129"/>
      <c r="AS7" s="83"/>
      <c r="AT7" s="128"/>
      <c r="AU7" s="128"/>
      <c r="AV7" s="128"/>
      <c r="AW7" s="128"/>
      <c r="AX7" s="129"/>
      <c r="AY7" s="130"/>
      <c r="AZ7" s="128"/>
      <c r="BA7" s="128"/>
      <c r="BB7" s="128"/>
      <c r="BC7" s="128"/>
      <c r="BD7" s="129"/>
      <c r="BE7" s="3"/>
    </row>
    <row r="8" spans="2:58" ht="15.75" thickBot="1" x14ac:dyDescent="0.3">
      <c r="B8" s="8" t="s">
        <v>4</v>
      </c>
      <c r="C8" s="16" t="s">
        <v>14</v>
      </c>
      <c r="D8" s="9" t="s">
        <v>5</v>
      </c>
      <c r="G8" s="17">
        <v>1</v>
      </c>
      <c r="H8" s="17">
        <v>1</v>
      </c>
      <c r="I8" s="2">
        <v>10490</v>
      </c>
      <c r="J8" s="2">
        <v>322</v>
      </c>
      <c r="N8" s="2">
        <v>56957</v>
      </c>
      <c r="O8" s="2">
        <v>0</v>
      </c>
      <c r="P8" s="2">
        <v>32</v>
      </c>
      <c r="Q8" s="42"/>
      <c r="R8" s="43"/>
      <c r="S8" s="32">
        <f t="shared" si="2"/>
        <v>1.5680007875910171E-6</v>
      </c>
      <c r="T8" s="33">
        <f t="shared" si="3"/>
        <v>5.061218624280303E-8</v>
      </c>
      <c r="U8" s="33">
        <f t="shared" si="3"/>
        <v>0</v>
      </c>
      <c r="V8" s="33">
        <f t="shared" si="3"/>
        <v>0</v>
      </c>
      <c r="W8" s="33">
        <f t="shared" si="3"/>
        <v>0</v>
      </c>
      <c r="X8" s="33">
        <f t="shared" si="7"/>
        <v>7.2464867056926141E-6</v>
      </c>
      <c r="Y8" s="33">
        <f>O8*$D$17</f>
        <v>0</v>
      </c>
      <c r="Z8" s="33">
        <f t="shared" si="8"/>
        <v>3.4792778460614946E-9</v>
      </c>
      <c r="AA8" s="33">
        <f t="shared" si="0"/>
        <v>0</v>
      </c>
      <c r="AB8" s="34">
        <f t="shared" si="1"/>
        <v>0</v>
      </c>
      <c r="AC8" s="38">
        <f>(('Branco (5)'!$O$10-S8)/('Branco (5)'!$O$10))*100</f>
        <v>1.1434315511716995</v>
      </c>
      <c r="AD8" s="39">
        <f>(('Branco (5)'!$T$10-X8)/('Branco (5)'!$T$10))*100</f>
        <v>14.202434272630482</v>
      </c>
      <c r="AE8" s="40">
        <f>(T8/SUM(T8,U8,V8,Y8,W8,Z8,AB8))*100</f>
        <v>93.567787626628956</v>
      </c>
      <c r="AF8" s="23">
        <f>(U8/SUM(T8,U8,V8,Y8,W8,Z8,AB8))*100</f>
        <v>0</v>
      </c>
      <c r="AG8" s="23">
        <f>(V8/SUM(T8,U8,V8,W8,Z8,AB8,Y8))*100</f>
        <v>0</v>
      </c>
      <c r="AH8" s="23">
        <f>(W8/SUM(T8,U8,V8,W8,Z8,AB8,Y8))*100</f>
        <v>0</v>
      </c>
      <c r="AI8" s="23">
        <f>(Y8/SUM(Z8,T8,U8,V8,W8,Y8,AB8))*100</f>
        <v>0</v>
      </c>
      <c r="AJ8" s="23">
        <f>(Z8/SUM(T8,U8,V8,W8,Z8,AB8,Y8))*100</f>
        <v>6.4322123733710361</v>
      </c>
      <c r="AK8" s="117">
        <f>(AB8/SUM(T8,U8,V8,W8,Z8,AB8,Y8))*100</f>
        <v>0</v>
      </c>
      <c r="AL8" s="39">
        <f>(T8/(T8+U8*2/3+V8*2/3+W8*1/3+Z8*1/3))*100</f>
        <v>97.759869229823664</v>
      </c>
      <c r="AM8" s="39">
        <f>(V8/(T8*3/2+U8+V8+W8*1/2+Z8*1/2))*100</f>
        <v>0</v>
      </c>
      <c r="AN8" s="39">
        <f>(W8/(T8*3/2+U8+V8+W8*1/2+Z8*1/2))*100</f>
        <v>0</v>
      </c>
      <c r="AO8" s="39">
        <f>(Z8/(T8*3+U8*2+V8*2+W8+Z8))*100</f>
        <v>2.2401307701763278</v>
      </c>
      <c r="AP8" s="39">
        <f>AL8*AQ8/100</f>
        <v>89.626058822502287</v>
      </c>
      <c r="AQ8" s="39">
        <f>(((S8*3)+(T8*3)+(2*U8)+(2*V8)+(W8)+(X8)+(Z8))/(((AVERAGE($X$5:$X$7)))+((AVERAGE($S$5:$S$7))*3)))*100</f>
        <v>91.679806375150108</v>
      </c>
      <c r="AR8" s="117">
        <f>(AL8*AC8)/100</f>
        <v>1.1178171891579978</v>
      </c>
      <c r="AS8" s="232">
        <f>(AP8/100)*(($AC8/100)*($C$23/60)*1000)/($C$5)</f>
        <v>2.0912928597908307E-2</v>
      </c>
      <c r="AT8" s="23">
        <f t="shared" ref="AT8:AV23" si="9">(AF8/100)*(($AC8/100)*($C$26))/($C$5/1000)</f>
        <v>0</v>
      </c>
      <c r="AU8" s="215">
        <f t="shared" si="9"/>
        <v>0</v>
      </c>
      <c r="AV8" s="215">
        <f t="shared" si="9"/>
        <v>0</v>
      </c>
      <c r="AW8" s="215">
        <f t="shared" ref="AW8:AX16" si="10">(AJ8/100)*(($AC8/100)*($C$26))/($C$5/1000)</f>
        <v>0.18010350988293328</v>
      </c>
      <c r="AX8" s="216">
        <f t="shared" si="10"/>
        <v>0</v>
      </c>
      <c r="AY8" s="40">
        <f>AS8*42.8</f>
        <v>0.89507334399047545</v>
      </c>
      <c r="AZ8" s="23">
        <f>AT8*30.07</f>
        <v>0</v>
      </c>
      <c r="BA8" s="1">
        <f>AU8*28.05</f>
        <v>0</v>
      </c>
      <c r="BB8" s="1">
        <f>AV8*16.04</f>
        <v>0</v>
      </c>
      <c r="BC8" s="1">
        <f>AW8*28.01</f>
        <v>5.0446993118209615</v>
      </c>
      <c r="BD8" s="156">
        <f>AX8*2</f>
        <v>0</v>
      </c>
      <c r="BE8" s="134">
        <f>T8+U8*2/3+V8*2/3+W8*3+Z8*3</f>
        <v>6.1050019780987509E-8</v>
      </c>
      <c r="BF8" s="1">
        <f>(BE8/(S8+BE8)*100)</f>
        <v>3.7475823040457406</v>
      </c>
    </row>
    <row r="9" spans="2:58" x14ac:dyDescent="0.25">
      <c r="B9" s="4" t="s">
        <v>18</v>
      </c>
      <c r="C9" s="3" t="s">
        <v>15</v>
      </c>
      <c r="D9" s="29">
        <v>1.4947576621458694E-10</v>
      </c>
      <c r="G9" s="17">
        <v>2</v>
      </c>
      <c r="H9" s="17">
        <v>15</v>
      </c>
      <c r="I9" s="2">
        <v>8627</v>
      </c>
      <c r="J9" s="2">
        <v>187</v>
      </c>
      <c r="N9" s="2">
        <v>64905</v>
      </c>
      <c r="O9" s="2">
        <v>143</v>
      </c>
      <c r="P9" s="2">
        <v>23</v>
      </c>
      <c r="R9" s="238"/>
      <c r="S9" s="32">
        <f t="shared" si="2"/>
        <v>1.2895274351332417E-6</v>
      </c>
      <c r="T9" s="33">
        <f t="shared" si="3"/>
        <v>2.939279138945393E-8</v>
      </c>
      <c r="U9" s="33">
        <f t="shared" si="3"/>
        <v>0</v>
      </c>
      <c r="V9" s="33">
        <f t="shared" si="3"/>
        <v>0</v>
      </c>
      <c r="W9" s="33">
        <f t="shared" si="3"/>
        <v>0</v>
      </c>
      <c r="X9" s="33">
        <f t="shared" si="7"/>
        <v>8.257689478606301E-6</v>
      </c>
      <c r="Y9" s="33">
        <f t="shared" ref="Y9:Y17" si="11">O9*$D$17</f>
        <v>1.250803631254113E-8</v>
      </c>
      <c r="Z9" s="33">
        <f t="shared" si="8"/>
        <v>2.5007309518566993E-9</v>
      </c>
      <c r="AA9" s="33">
        <f t="shared" si="0"/>
        <v>0</v>
      </c>
      <c r="AB9" s="34">
        <f t="shared" si="1"/>
        <v>0</v>
      </c>
      <c r="AC9" s="38">
        <f>(('Branco (5)'!$O$10-S9)/('Branco (5)'!$O$10))*100</f>
        <v>18.700131934409743</v>
      </c>
      <c r="AD9" s="39">
        <f>(('Branco (5)'!$T$10-X9)/('Branco (5)'!$T$10))*100</f>
        <v>2.2299102211331676</v>
      </c>
      <c r="AE9" s="40">
        <f t="shared" ref="AE9:AE28" si="12">(T9/SUM(T9,U9,V9,Y9,W9,Z9,AB9))*100</f>
        <v>66.197656750286527</v>
      </c>
      <c r="AF9" s="23">
        <f t="shared" ref="AF9:AF28" si="13">(U9/SUM(T9,U9,V9,Y9,W9,Z9,AB9))*100</f>
        <v>0</v>
      </c>
      <c r="AG9" s="23">
        <f t="shared" ref="AG9:AG28" si="14">(V9/SUM(T9,U9,V9,W9,Z9,AB9,Y9))*100</f>
        <v>0</v>
      </c>
      <c r="AH9" s="23">
        <f t="shared" ref="AH9:AH28" si="15">(W9/SUM(T9,U9,V9,W9,Z9,AB9,Y9))*100</f>
        <v>0</v>
      </c>
      <c r="AI9" s="23">
        <f t="shared" ref="AI9:AI28" si="16">(Y9/SUM(Z9,T9,U9,V9,W9,Y9,AB9))*100</f>
        <v>28.170264044224218</v>
      </c>
      <c r="AJ9" s="23">
        <f t="shared" ref="AJ9:AJ28" si="17">(Z9/SUM(T9,U9,V9,W9,Z9,AB9,Y9))*100</f>
        <v>5.6320792054892541</v>
      </c>
      <c r="AK9" s="117">
        <f t="shared" ref="AK9:AK28" si="18">(AB9/SUM(T9,U9,V9,W9,Z9,AB9,Y9))*100</f>
        <v>0</v>
      </c>
      <c r="AL9" s="39">
        <f t="shared" ref="AL9:AL28" si="19">(T9/(T9+U9*2/3+V9*2/3+W9*1/3+Z9*1/3))*100</f>
        <v>97.242219198633094</v>
      </c>
      <c r="AM9" s="39">
        <f t="shared" ref="AM9:AM28" si="20">(V9/(T9*3/2+U9+V9+W9*1/2+Z9*1/2))*100</f>
        <v>0</v>
      </c>
      <c r="AN9" s="39">
        <f t="shared" ref="AN9:AN28" si="21">(W9/(T9*3/2+U9+V9+W9*1/2+Z9*1/2))*100</f>
        <v>0</v>
      </c>
      <c r="AO9" s="39">
        <f t="shared" ref="AO9:AO28" si="22">(Z9/(T9*3+U9*2+V9*2+W9+Z9))*100</f>
        <v>2.7577808013669047</v>
      </c>
      <c r="AP9" s="39">
        <f t="shared" ref="AP9:AP27" si="23">AL9*AQ9/100</f>
        <v>89.969997066444648</v>
      </c>
      <c r="AQ9" s="39">
        <f t="shared" ref="AQ9:AQ28" si="24">(((S9*3)+(T9*3)+(2*U9)+(2*V9)+(W9)+(X9)+(Z9))/(((AVERAGE($X$5:$X$7)))+((AVERAGE($S$5:$S$7))*3)))*100</f>
        <v>92.521538286437348</v>
      </c>
      <c r="AR9" s="117">
        <f t="shared" ref="AR9:AR28" si="25">(AL9*AC9)/100</f>
        <v>18.184423286092311</v>
      </c>
      <c r="AS9" s="232">
        <f t="shared" ref="AS9:AS28" si="26">(AP9/100)*(($AC9/100)*($C$23/60)*1000)/($C$5)</f>
        <v>0.34333079608783373</v>
      </c>
      <c r="AT9" s="23">
        <f t="shared" si="9"/>
        <v>0</v>
      </c>
      <c r="AU9" s="215">
        <f t="shared" si="9"/>
        <v>0</v>
      </c>
      <c r="AV9" s="215">
        <f t="shared" si="9"/>
        <v>0</v>
      </c>
      <c r="AW9" s="215">
        <f t="shared" si="10"/>
        <v>2.5790814275416394</v>
      </c>
      <c r="AX9" s="216">
        <f t="shared" si="10"/>
        <v>0</v>
      </c>
      <c r="AY9" s="40">
        <f t="shared" ref="AY9:AY28" si="27">AS9*42.8</f>
        <v>14.694558072559284</v>
      </c>
      <c r="AZ9" s="23">
        <f t="shared" ref="AZ9:AZ28" si="28">AT9*30.07</f>
        <v>0</v>
      </c>
      <c r="BA9" s="1">
        <f t="shared" ref="BA9:BA28" si="29">AU9*28.05</f>
        <v>0</v>
      </c>
      <c r="BB9" s="1">
        <f t="shared" ref="BB9:BB28" si="30">AV9*16.04</f>
        <v>0</v>
      </c>
      <c r="BC9" s="1">
        <f t="shared" ref="BC9:BC28" si="31">AW9*28.01</f>
        <v>72.240070785441318</v>
      </c>
      <c r="BD9" s="156">
        <f t="shared" ref="BD9:BD28" si="32">AX9*2</f>
        <v>0</v>
      </c>
      <c r="BE9" s="134">
        <f t="shared" ref="BE9:BE28" si="33">T9+U9*2/3+V9*2/3+W9*3+Z9*3</f>
        <v>3.6894984245024028E-8</v>
      </c>
      <c r="BF9" s="1">
        <f t="shared" ref="BF9:BF28" si="34">(BE9/(S9+BE9)*100)</f>
        <v>2.781541061581108</v>
      </c>
    </row>
    <row r="10" spans="2:58" x14ac:dyDescent="0.25">
      <c r="B10" s="4" t="s">
        <v>19</v>
      </c>
      <c r="C10" s="3" t="s">
        <v>15</v>
      </c>
      <c r="D10" s="29">
        <f>(D9)*(D12/D11)</f>
        <v>1.5718070261740071E-10</v>
      </c>
      <c r="G10" s="17">
        <v>3</v>
      </c>
      <c r="H10" s="17">
        <v>30</v>
      </c>
      <c r="I10" s="2">
        <v>9818</v>
      </c>
      <c r="J10" s="2">
        <v>150</v>
      </c>
      <c r="N10" s="2">
        <v>65923</v>
      </c>
      <c r="O10" s="2">
        <v>91</v>
      </c>
      <c r="P10" s="2">
        <v>27</v>
      </c>
      <c r="R10" s="238"/>
      <c r="S10" s="32">
        <f t="shared" si="2"/>
        <v>1.4675530726948145E-6</v>
      </c>
      <c r="T10" s="33">
        <f t="shared" si="3"/>
        <v>2.3577105392610105E-8</v>
      </c>
      <c r="U10" s="33">
        <f t="shared" si="3"/>
        <v>0</v>
      </c>
      <c r="V10" s="33">
        <f t="shared" si="3"/>
        <v>0</v>
      </c>
      <c r="W10" s="33">
        <f t="shared" si="3"/>
        <v>0</v>
      </c>
      <c r="X10" s="33">
        <f t="shared" si="7"/>
        <v>8.3872068946639423E-6</v>
      </c>
      <c r="Y10" s="33">
        <f t="shared" si="11"/>
        <v>7.9596594716170828E-9</v>
      </c>
      <c r="Z10" s="33">
        <f t="shared" si="8"/>
        <v>2.9356406826143859E-9</v>
      </c>
      <c r="AA10" s="33">
        <f t="shared" si="0"/>
        <v>0</v>
      </c>
      <c r="AB10" s="34">
        <f t="shared" si="1"/>
        <v>0</v>
      </c>
      <c r="AC10" s="38">
        <f>(('Branco (5)'!$O$10-S10)/('Branco (5)'!$O$10))*100</f>
        <v>7.4762832191996029</v>
      </c>
      <c r="AD10" s="39">
        <f>(('Branco (5)'!$T$10-X10)/('Branco (5)'!$T$10))*100</f>
        <v>0.69643897246378372</v>
      </c>
      <c r="AE10" s="40">
        <f t="shared" si="12"/>
        <v>68.394140236523995</v>
      </c>
      <c r="AF10" s="23">
        <f t="shared" si="13"/>
        <v>0</v>
      </c>
      <c r="AG10" s="23">
        <f t="shared" si="14"/>
        <v>0</v>
      </c>
      <c r="AH10" s="23">
        <f t="shared" si="15"/>
        <v>0</v>
      </c>
      <c r="AI10" s="23">
        <f t="shared" si="16"/>
        <v>23.089944972947677</v>
      </c>
      <c r="AJ10" s="23">
        <f t="shared" si="17"/>
        <v>8.515914790528317</v>
      </c>
      <c r="AK10" s="117">
        <f t="shared" si="18"/>
        <v>0</v>
      </c>
      <c r="AL10" s="39">
        <f t="shared" si="19"/>
        <v>96.014983097271568</v>
      </c>
      <c r="AM10" s="39">
        <f t="shared" si="20"/>
        <v>0</v>
      </c>
      <c r="AN10" s="39">
        <f t="shared" si="21"/>
        <v>0</v>
      </c>
      <c r="AO10" s="39">
        <f t="shared" si="22"/>
        <v>3.9850169027284355</v>
      </c>
      <c r="AP10" s="39">
        <f t="shared" si="23"/>
        <v>93.53610773957044</v>
      </c>
      <c r="AQ10" s="39">
        <f t="shared" si="24"/>
        <v>97.4182411143167</v>
      </c>
      <c r="AR10" s="117">
        <f t="shared" si="25"/>
        <v>7.1783520692186498</v>
      </c>
      <c r="AS10" s="232">
        <f t="shared" si="26"/>
        <v>0.14270376211799021</v>
      </c>
      <c r="AT10" s="23">
        <f t="shared" si="9"/>
        <v>0</v>
      </c>
      <c r="AU10" s="215">
        <f t="shared" si="9"/>
        <v>0</v>
      </c>
      <c r="AV10" s="215">
        <f t="shared" si="9"/>
        <v>0</v>
      </c>
      <c r="AW10" s="215">
        <f t="shared" si="10"/>
        <v>1.5590810109844009</v>
      </c>
      <c r="AX10" s="216">
        <f t="shared" si="10"/>
        <v>0</v>
      </c>
      <c r="AY10" s="40">
        <f>AS10*42.8</f>
        <v>6.1077210186499808</v>
      </c>
      <c r="AZ10" s="23">
        <f t="shared" si="28"/>
        <v>0</v>
      </c>
      <c r="BA10" s="1">
        <f t="shared" si="29"/>
        <v>0</v>
      </c>
      <c r="BB10" s="1">
        <f t="shared" si="30"/>
        <v>0</v>
      </c>
      <c r="BC10" s="1">
        <f t="shared" si="31"/>
        <v>43.66985911767307</v>
      </c>
      <c r="BD10" s="156">
        <f t="shared" si="32"/>
        <v>0</v>
      </c>
      <c r="BE10" s="134">
        <f t="shared" si="33"/>
        <v>3.2384027440453261E-8</v>
      </c>
      <c r="BF10" s="1">
        <f t="shared" si="34"/>
        <v>2.1590256976464413</v>
      </c>
    </row>
    <row r="11" spans="2:58" x14ac:dyDescent="0.25">
      <c r="B11" s="4" t="s">
        <v>6</v>
      </c>
      <c r="C11" s="3" t="s">
        <v>15</v>
      </c>
      <c r="D11" s="29">
        <f>(D9)*(0.97/0.98)</f>
        <v>1.4795050329402993E-10</v>
      </c>
      <c r="G11" s="17">
        <v>4</v>
      </c>
      <c r="H11" s="17">
        <v>45</v>
      </c>
      <c r="I11" s="2">
        <v>10193</v>
      </c>
      <c r="J11" s="2">
        <v>81</v>
      </c>
      <c r="N11" s="2">
        <v>66240</v>
      </c>
      <c r="O11" s="2">
        <v>48</v>
      </c>
      <c r="P11" s="2">
        <v>8</v>
      </c>
      <c r="R11" s="238"/>
      <c r="S11" s="32">
        <f t="shared" si="2"/>
        <v>1.5236064850252848E-6</v>
      </c>
      <c r="T11" s="33">
        <f t="shared" si="3"/>
        <v>1.2731636912009458E-8</v>
      </c>
      <c r="U11" s="33">
        <f t="shared" si="3"/>
        <v>0</v>
      </c>
      <c r="V11" s="33">
        <f t="shared" si="3"/>
        <v>0</v>
      </c>
      <c r="W11" s="33">
        <f t="shared" si="3"/>
        <v>0</v>
      </c>
      <c r="X11" s="33">
        <f t="shared" si="7"/>
        <v>8.4275379564422073E-6</v>
      </c>
      <c r="Y11" s="33">
        <f t="shared" si="11"/>
        <v>4.1985016993145056E-9</v>
      </c>
      <c r="Z11" s="33">
        <f t="shared" si="8"/>
        <v>8.6981946151537366E-10</v>
      </c>
      <c r="AA11" s="33">
        <f t="shared" si="0"/>
        <v>0</v>
      </c>
      <c r="AB11" s="34">
        <f t="shared" si="1"/>
        <v>0</v>
      </c>
      <c r="AC11" s="38">
        <f>(('Branco (5)'!$O$10-S11)/('Branco (5)'!$O$10))*100</f>
        <v>3.9423258151661678</v>
      </c>
      <c r="AD11" s="39">
        <f>(('Branco (5)'!$T$10-X11)/('Branco (5)'!$T$10))*100</f>
        <v>0.21892385868361369</v>
      </c>
      <c r="AE11" s="40">
        <f t="shared" si="12"/>
        <v>71.526218544505738</v>
      </c>
      <c r="AF11" s="23">
        <f t="shared" si="13"/>
        <v>0</v>
      </c>
      <c r="AG11" s="23">
        <f t="shared" si="14"/>
        <v>0</v>
      </c>
      <c r="AH11" s="23">
        <f t="shared" si="15"/>
        <v>0</v>
      </c>
      <c r="AI11" s="23">
        <f t="shared" si="16"/>
        <v>23.587143756933511</v>
      </c>
      <c r="AJ11" s="23">
        <f t="shared" si="17"/>
        <v>4.8866376985607456</v>
      </c>
      <c r="AK11" s="117">
        <f t="shared" si="18"/>
        <v>0</v>
      </c>
      <c r="AL11" s="39">
        <f t="shared" si="19"/>
        <v>97.773389302532379</v>
      </c>
      <c r="AM11" s="39">
        <f t="shared" si="20"/>
        <v>0</v>
      </c>
      <c r="AN11" s="39">
        <f t="shared" si="21"/>
        <v>0</v>
      </c>
      <c r="AO11" s="39">
        <f t="shared" si="22"/>
        <v>2.2266106974676219</v>
      </c>
      <c r="AP11" s="39">
        <f t="shared" si="23"/>
        <v>96.536692444873609</v>
      </c>
      <c r="AQ11" s="39">
        <f>(((S11*3)+(T11*3)+(2*U11)+(2*V11)+(W11)+(X11)+(Z11))/(((AVERAGE($X$5:$X$7)))+((AVERAGE($S$5:$S$7))*3)))*100</f>
        <v>98.735139625944484</v>
      </c>
      <c r="AR11" s="117">
        <f t="shared" si="25"/>
        <v>3.8545455668366504</v>
      </c>
      <c r="AS11" s="232">
        <f t="shared" si="26"/>
        <v>7.7663205594714041E-2</v>
      </c>
      <c r="AT11" s="23">
        <f t="shared" si="9"/>
        <v>0</v>
      </c>
      <c r="AU11" s="23">
        <f t="shared" si="9"/>
        <v>0</v>
      </c>
      <c r="AV11" s="23">
        <f t="shared" si="9"/>
        <v>0</v>
      </c>
      <c r="AW11" s="23">
        <f t="shared" si="10"/>
        <v>0.47175258066802361</v>
      </c>
      <c r="AX11" s="117">
        <f t="shared" si="10"/>
        <v>0</v>
      </c>
      <c r="AY11" s="40">
        <f>AS11*42.8</f>
        <v>3.3239851994537606</v>
      </c>
      <c r="AZ11" s="23">
        <f t="shared" si="28"/>
        <v>0</v>
      </c>
      <c r="BA11" s="1">
        <f t="shared" si="29"/>
        <v>0</v>
      </c>
      <c r="BB11" s="1">
        <f t="shared" si="30"/>
        <v>0</v>
      </c>
      <c r="BC11" s="1">
        <f t="shared" si="31"/>
        <v>13.213789784511341</v>
      </c>
      <c r="BD11" s="156">
        <f t="shared" si="32"/>
        <v>0</v>
      </c>
      <c r="BE11" s="134">
        <f t="shared" si="33"/>
        <v>1.5341095296555577E-8</v>
      </c>
      <c r="BF11" s="1">
        <f t="shared" si="34"/>
        <v>0.99685626025983876</v>
      </c>
    </row>
    <row r="12" spans="2:58" x14ac:dyDescent="0.25">
      <c r="B12" s="5" t="s">
        <v>7</v>
      </c>
      <c r="C12" s="3" t="s">
        <v>15</v>
      </c>
      <c r="D12" s="29">
        <f>(D9)*(1.02/0.98)</f>
        <v>1.5557681789681499E-10</v>
      </c>
      <c r="G12" s="17">
        <v>5</v>
      </c>
      <c r="H12" s="17">
        <v>60</v>
      </c>
      <c r="I12" s="2">
        <v>10264</v>
      </c>
      <c r="J12" s="2">
        <v>52</v>
      </c>
      <c r="N12" s="2">
        <v>66409</v>
      </c>
      <c r="O12" s="2">
        <v>24</v>
      </c>
      <c r="P12" s="2">
        <v>7</v>
      </c>
      <c r="R12" s="238"/>
      <c r="S12" s="32">
        <f t="shared" si="2"/>
        <v>1.5342192644265203E-6</v>
      </c>
      <c r="T12" s="33">
        <f t="shared" si="3"/>
        <v>8.1733965361048361E-9</v>
      </c>
      <c r="U12" s="33">
        <f t="shared" si="3"/>
        <v>0</v>
      </c>
      <c r="V12" s="33">
        <f t="shared" si="3"/>
        <v>0</v>
      </c>
      <c r="W12" s="33">
        <f t="shared" si="3"/>
        <v>0</v>
      </c>
      <c r="X12" s="33">
        <f t="shared" si="7"/>
        <v>8.4490393742356664E-6</v>
      </c>
      <c r="Y12" s="33">
        <f t="shared" si="11"/>
        <v>2.0992508496572528E-9</v>
      </c>
      <c r="Z12" s="33">
        <f t="shared" si="8"/>
        <v>7.61092028825952E-10</v>
      </c>
      <c r="AA12" s="33">
        <f t="shared" si="0"/>
        <v>0</v>
      </c>
      <c r="AB12" s="34">
        <f t="shared" si="1"/>
        <v>0</v>
      </c>
      <c r="AC12" s="38">
        <f>(('Branco (5)'!$O$10-S12)/('Branco (5)'!$O$10))*100</f>
        <v>3.2732298800025164</v>
      </c>
      <c r="AD12" s="39">
        <f>(('Branco (5)'!$T$10-X12)/('Branco (5)'!$T$10))*100</f>
        <v>-3.5650444877412882E-2</v>
      </c>
      <c r="AE12" s="40">
        <f t="shared" si="12"/>
        <v>74.076396305848405</v>
      </c>
      <c r="AF12" s="23">
        <f t="shared" si="13"/>
        <v>0</v>
      </c>
      <c r="AG12" s="23">
        <f t="shared" si="14"/>
        <v>0</v>
      </c>
      <c r="AH12" s="23">
        <f t="shared" si="15"/>
        <v>0</v>
      </c>
      <c r="AI12" s="23">
        <f t="shared" si="16"/>
        <v>19.025742504683134</v>
      </c>
      <c r="AJ12" s="23">
        <f t="shared" si="17"/>
        <v>6.8978611894684532</v>
      </c>
      <c r="AK12" s="117">
        <f t="shared" si="18"/>
        <v>0</v>
      </c>
      <c r="AL12" s="39">
        <f t="shared" si="19"/>
        <v>96.989503776945227</v>
      </c>
      <c r="AM12" s="39">
        <f t="shared" si="20"/>
        <v>0</v>
      </c>
      <c r="AN12" s="39">
        <f t="shared" si="21"/>
        <v>0</v>
      </c>
      <c r="AO12" s="39">
        <f t="shared" si="22"/>
        <v>3.0104962230547674</v>
      </c>
      <c r="AP12" s="39">
        <f t="shared" si="23"/>
        <v>96.053271721122087</v>
      </c>
      <c r="AQ12" s="39">
        <f t="shared" si="24"/>
        <v>99.034707860784323</v>
      </c>
      <c r="AR12" s="117">
        <f t="shared" si="25"/>
        <v>3.1746894180931404</v>
      </c>
      <c r="AS12" s="232">
        <f t="shared" si="26"/>
        <v>6.4159216649242665E-2</v>
      </c>
      <c r="AT12" s="23">
        <f t="shared" si="9"/>
        <v>0</v>
      </c>
      <c r="AU12" s="101">
        <f t="shared" si="9"/>
        <v>0</v>
      </c>
      <c r="AV12" s="101">
        <f t="shared" si="9"/>
        <v>0</v>
      </c>
      <c r="AW12" s="101">
        <f t="shared" si="10"/>
        <v>0.55289490409833497</v>
      </c>
      <c r="AX12" s="120">
        <f t="shared" si="10"/>
        <v>0</v>
      </c>
      <c r="AY12" s="40">
        <f t="shared" si="27"/>
        <v>2.7460144725875857</v>
      </c>
      <c r="AZ12" s="23">
        <f t="shared" si="28"/>
        <v>0</v>
      </c>
      <c r="BA12" s="1">
        <f t="shared" si="29"/>
        <v>0</v>
      </c>
      <c r="BB12" s="1">
        <f t="shared" si="30"/>
        <v>0</v>
      </c>
      <c r="BC12" s="1">
        <f t="shared" si="31"/>
        <v>15.486586263794363</v>
      </c>
      <c r="BD12" s="156">
        <f t="shared" si="32"/>
        <v>0</v>
      </c>
      <c r="BE12" s="134">
        <f t="shared" si="33"/>
        <v>1.0456672622582693E-8</v>
      </c>
      <c r="BF12" s="1">
        <f t="shared" si="34"/>
        <v>0.67694927924874448</v>
      </c>
    </row>
    <row r="13" spans="2:58" x14ac:dyDescent="0.25">
      <c r="B13" s="5" t="s">
        <v>10</v>
      </c>
      <c r="C13" s="3" t="s">
        <v>15</v>
      </c>
      <c r="D13" s="29">
        <f>D11</f>
        <v>1.4795050329402993E-10</v>
      </c>
      <c r="G13" s="17">
        <v>6</v>
      </c>
      <c r="H13" s="17">
        <v>75</v>
      </c>
      <c r="I13" s="2">
        <v>10198</v>
      </c>
      <c r="J13" s="2">
        <v>40</v>
      </c>
      <c r="N13" s="2">
        <v>66452</v>
      </c>
      <c r="O13" s="2">
        <v>11</v>
      </c>
      <c r="P13" s="2">
        <v>4</v>
      </c>
      <c r="S13" s="32">
        <f t="shared" si="2"/>
        <v>1.5243538638563577E-6</v>
      </c>
      <c r="T13" s="33">
        <f t="shared" si="3"/>
        <v>6.2872281046960286E-9</v>
      </c>
      <c r="U13" s="33">
        <f t="shared" si="3"/>
        <v>0</v>
      </c>
      <c r="V13" s="33">
        <f t="shared" si="3"/>
        <v>0</v>
      </c>
      <c r="W13" s="33">
        <f t="shared" si="3"/>
        <v>0</v>
      </c>
      <c r="X13" s="33">
        <f t="shared" si="7"/>
        <v>8.4545101491771972E-6</v>
      </c>
      <c r="Y13" s="33">
        <f t="shared" si="11"/>
        <v>9.6215663942624068E-10</v>
      </c>
      <c r="Z13" s="33">
        <f t="shared" si="8"/>
        <v>4.3490973075768683E-10</v>
      </c>
      <c r="AA13" s="33">
        <f t="shared" si="0"/>
        <v>0</v>
      </c>
      <c r="AB13" s="34">
        <f t="shared" si="1"/>
        <v>0</v>
      </c>
      <c r="AC13" s="38">
        <f>(('Branco (5)'!$O$10-S13)/('Branco (5)'!$O$10))*100</f>
        <v>3.8952063831123906</v>
      </c>
      <c r="AD13" s="39">
        <f>(('Branco (5)'!$T$10-X13)/('Branco (5)'!$T$10))*100</f>
        <v>-0.10042378838702035</v>
      </c>
      <c r="AE13" s="40">
        <f t="shared" si="12"/>
        <v>81.819197913992582</v>
      </c>
      <c r="AF13" s="23">
        <f t="shared" si="13"/>
        <v>0</v>
      </c>
      <c r="AG13" s="23">
        <f t="shared" si="14"/>
        <v>0</v>
      </c>
      <c r="AH13" s="23">
        <f t="shared" si="15"/>
        <v>0</v>
      </c>
      <c r="AI13" s="23">
        <f t="shared" si="16"/>
        <v>12.521079750021832</v>
      </c>
      <c r="AJ13" s="23">
        <f t="shared" si="17"/>
        <v>5.6597223359855811</v>
      </c>
      <c r="AK13" s="117">
        <f t="shared" si="18"/>
        <v>0</v>
      </c>
      <c r="AL13" s="39">
        <f t="shared" si="19"/>
        <v>97.746183965175689</v>
      </c>
      <c r="AM13" s="39">
        <f t="shared" si="20"/>
        <v>0</v>
      </c>
      <c r="AN13" s="39">
        <f t="shared" si="21"/>
        <v>0</v>
      </c>
      <c r="AO13" s="39">
        <f t="shared" si="22"/>
        <v>2.2538160348243093</v>
      </c>
      <c r="AP13" s="39">
        <f t="shared" si="23"/>
        <v>96.579756888661734</v>
      </c>
      <c r="AQ13" s="39">
        <f t="shared" si="24"/>
        <v>98.806677632622964</v>
      </c>
      <c r="AR13" s="117">
        <f t="shared" si="25"/>
        <v>3.8074155970603032</v>
      </c>
      <c r="AS13" s="232">
        <f t="shared" si="26"/>
        <v>7.6769191118397195E-2</v>
      </c>
      <c r="AT13" s="23">
        <f t="shared" si="9"/>
        <v>0</v>
      </c>
      <c r="AU13" s="23">
        <f t="shared" si="9"/>
        <v>0</v>
      </c>
      <c r="AV13" s="23">
        <f t="shared" si="9"/>
        <v>0</v>
      </c>
      <c r="AW13" s="23">
        <f t="shared" si="10"/>
        <v>0.53985512453409013</v>
      </c>
      <c r="AX13" s="117">
        <f t="shared" si="10"/>
        <v>0</v>
      </c>
      <c r="AY13" s="40">
        <f t="shared" si="27"/>
        <v>3.2857213798673999</v>
      </c>
      <c r="AZ13" s="23">
        <f t="shared" si="28"/>
        <v>0</v>
      </c>
      <c r="BA13" s="1">
        <f t="shared" si="29"/>
        <v>0</v>
      </c>
      <c r="BB13" s="1">
        <f t="shared" si="30"/>
        <v>0</v>
      </c>
      <c r="BC13" s="1">
        <f t="shared" si="31"/>
        <v>15.121342038199865</v>
      </c>
      <c r="BD13" s="156">
        <f t="shared" si="32"/>
        <v>0</v>
      </c>
      <c r="BE13" s="134">
        <f t="shared" si="33"/>
        <v>7.5919572969690885E-9</v>
      </c>
      <c r="BF13" s="1">
        <f t="shared" si="34"/>
        <v>0.49557609623906135</v>
      </c>
    </row>
    <row r="14" spans="2:58" x14ac:dyDescent="0.25">
      <c r="B14" s="5" t="s">
        <v>8</v>
      </c>
      <c r="C14" s="3" t="s">
        <v>16</v>
      </c>
      <c r="D14" s="29">
        <f>(38.3/33.5)*D18</f>
        <v>1.2722732422165167E-10</v>
      </c>
      <c r="G14" s="17">
        <v>7</v>
      </c>
      <c r="H14" s="17">
        <v>90</v>
      </c>
      <c r="I14" s="2">
        <v>10321</v>
      </c>
      <c r="J14" s="2">
        <v>35</v>
      </c>
      <c r="N14" s="2">
        <v>66472</v>
      </c>
      <c r="O14" s="2">
        <v>3</v>
      </c>
      <c r="P14" s="2">
        <v>5</v>
      </c>
      <c r="R14" s="238"/>
      <c r="S14" s="32">
        <f t="shared" si="2"/>
        <v>1.5427393831007519E-6</v>
      </c>
      <c r="T14" s="33">
        <f t="shared" si="3"/>
        <v>5.5013245916090244E-9</v>
      </c>
      <c r="U14" s="33">
        <f t="shared" si="3"/>
        <v>0</v>
      </c>
      <c r="V14" s="33">
        <f t="shared" si="3"/>
        <v>0</v>
      </c>
      <c r="W14" s="33">
        <f t="shared" si="3"/>
        <v>0</v>
      </c>
      <c r="X14" s="33">
        <f t="shared" si="7"/>
        <v>8.4570546956616305E-6</v>
      </c>
      <c r="Y14" s="33">
        <f t="shared" si="11"/>
        <v>2.624063562071566E-10</v>
      </c>
      <c r="Z14" s="33">
        <f t="shared" si="8"/>
        <v>5.4363716344710849E-10</v>
      </c>
      <c r="AA14" s="33">
        <f t="shared" si="0"/>
        <v>0</v>
      </c>
      <c r="AB14" s="34">
        <f t="shared" si="1"/>
        <v>0</v>
      </c>
      <c r="AC14" s="38">
        <f>(('Branco (5)'!$O$10-S14)/('Branco (5)'!$O$10))*100</f>
        <v>2.7360683545894275</v>
      </c>
      <c r="AD14" s="39">
        <f>(('Branco (5)'!$T$10-X14)/('Branco (5)'!$T$10))*100</f>
        <v>-0.13055092490312242</v>
      </c>
      <c r="AE14" s="40">
        <f t="shared" si="12"/>
        <v>87.220604451246714</v>
      </c>
      <c r="AF14" s="23">
        <f t="shared" si="13"/>
        <v>0</v>
      </c>
      <c r="AG14" s="23">
        <f t="shared" si="14"/>
        <v>0</v>
      </c>
      <c r="AH14" s="23">
        <f t="shared" si="15"/>
        <v>0</v>
      </c>
      <c r="AI14" s="23">
        <f t="shared" si="16"/>
        <v>4.1603145968057316</v>
      </c>
      <c r="AJ14" s="23">
        <f t="shared" si="17"/>
        <v>8.6190809519475557</v>
      </c>
      <c r="AK14" s="117">
        <f t="shared" si="18"/>
        <v>0</v>
      </c>
      <c r="AL14" s="39">
        <f t="shared" si="19"/>
        <v>96.811065401389641</v>
      </c>
      <c r="AM14" s="39">
        <f t="shared" si="20"/>
        <v>0</v>
      </c>
      <c r="AN14" s="39">
        <f t="shared" si="21"/>
        <v>0</v>
      </c>
      <c r="AO14" s="39">
        <f t="shared" si="22"/>
        <v>3.1889345986103539</v>
      </c>
      <c r="AP14" s="39">
        <f t="shared" si="23"/>
        <v>96.062355929343141</v>
      </c>
      <c r="AQ14" s="39">
        <f t="shared" si="24"/>
        <v>99.226628207279546</v>
      </c>
      <c r="AR14" s="117">
        <f t="shared" si="25"/>
        <v>2.6488169241882962</v>
      </c>
      <c r="AS14" s="232">
        <f t="shared" si="26"/>
        <v>5.363528098685999E-2</v>
      </c>
      <c r="AT14" s="23">
        <f t="shared" si="9"/>
        <v>0</v>
      </c>
      <c r="AU14" s="23">
        <f t="shared" si="9"/>
        <v>0</v>
      </c>
      <c r="AV14" s="23">
        <f t="shared" si="9"/>
        <v>0</v>
      </c>
      <c r="AW14" s="23">
        <f t="shared" si="10"/>
        <v>0.57748343675380132</v>
      </c>
      <c r="AX14" s="117">
        <f t="shared" si="10"/>
        <v>0</v>
      </c>
      <c r="AY14" s="40">
        <f t="shared" si="27"/>
        <v>2.2955900262376074</v>
      </c>
      <c r="AZ14" s="23">
        <f t="shared" si="28"/>
        <v>0</v>
      </c>
      <c r="BA14" s="1">
        <f t="shared" si="29"/>
        <v>0</v>
      </c>
      <c r="BB14" s="1">
        <f t="shared" si="30"/>
        <v>0</v>
      </c>
      <c r="BC14" s="1">
        <f t="shared" si="31"/>
        <v>16.175311063473977</v>
      </c>
      <c r="BD14" s="156">
        <f t="shared" si="32"/>
        <v>0</v>
      </c>
      <c r="BE14" s="134">
        <f t="shared" si="33"/>
        <v>7.1322360819503497E-9</v>
      </c>
      <c r="BF14" s="1">
        <f t="shared" si="34"/>
        <v>0.46018237857090444</v>
      </c>
    </row>
    <row r="15" spans="2:58" x14ac:dyDescent="0.25">
      <c r="B15" s="5" t="s">
        <v>9</v>
      </c>
      <c r="C15" s="3" t="s">
        <v>16</v>
      </c>
      <c r="D15" s="29">
        <f>(38.3/39.2)*D18</f>
        <v>1.0872743268942171E-10</v>
      </c>
      <c r="G15" s="17">
        <v>8</v>
      </c>
      <c r="H15" s="17">
        <v>105</v>
      </c>
      <c r="I15" s="2">
        <v>10402</v>
      </c>
      <c r="J15" s="2">
        <v>32</v>
      </c>
      <c r="N15" s="2">
        <v>66478</v>
      </c>
      <c r="O15" s="2">
        <v>0</v>
      </c>
      <c r="P15" s="2">
        <v>4</v>
      </c>
      <c r="R15" s="238"/>
      <c r="S15" s="32">
        <f t="shared" si="2"/>
        <v>1.5548469201641335E-6</v>
      </c>
      <c r="T15" s="33">
        <f t="shared" si="3"/>
        <v>5.0297824837568226E-9</v>
      </c>
      <c r="U15" s="33">
        <f t="shared" si="3"/>
        <v>0</v>
      </c>
      <c r="V15" s="33">
        <f t="shared" si="3"/>
        <v>0</v>
      </c>
      <c r="W15" s="33">
        <f t="shared" si="3"/>
        <v>0</v>
      </c>
      <c r="X15" s="33">
        <f t="shared" si="7"/>
        <v>8.4578180596069602E-6</v>
      </c>
      <c r="Y15" s="33">
        <f t="shared" si="11"/>
        <v>0</v>
      </c>
      <c r="Z15" s="33">
        <f t="shared" si="8"/>
        <v>4.3490973075768683E-10</v>
      </c>
      <c r="AA15" s="33">
        <f t="shared" si="0"/>
        <v>0</v>
      </c>
      <c r="AB15" s="34">
        <f t="shared" si="1"/>
        <v>0</v>
      </c>
      <c r="AC15" s="38">
        <f>(('Branco (5)'!$O$10-S15)/('Branco (5)'!$O$10))*100</f>
        <v>1.9727335553182075</v>
      </c>
      <c r="AD15" s="39">
        <f>(('Branco (5)'!$T$10-X15)/('Branco (5)'!$T$10))*100</f>
        <v>-0.13958906585794906</v>
      </c>
      <c r="AE15" s="40">
        <f t="shared" si="12"/>
        <v>92.04145972571807</v>
      </c>
      <c r="AF15" s="23">
        <f t="shared" si="13"/>
        <v>0</v>
      </c>
      <c r="AG15" s="23">
        <f t="shared" si="14"/>
        <v>0</v>
      </c>
      <c r="AH15" s="23">
        <f t="shared" si="15"/>
        <v>0</v>
      </c>
      <c r="AI15" s="23">
        <f t="shared" si="16"/>
        <v>0</v>
      </c>
      <c r="AJ15" s="23">
        <f t="shared" si="17"/>
        <v>7.9585402742819404</v>
      </c>
      <c r="AK15" s="117">
        <f t="shared" si="18"/>
        <v>0</v>
      </c>
      <c r="AL15" s="39">
        <f t="shared" si="19"/>
        <v>97.19851503580368</v>
      </c>
      <c r="AM15" s="39">
        <f t="shared" si="20"/>
        <v>0</v>
      </c>
      <c r="AN15" s="39">
        <f t="shared" si="21"/>
        <v>0</v>
      </c>
      <c r="AO15" s="39">
        <f t="shared" si="22"/>
        <v>2.8014849641963249</v>
      </c>
      <c r="AP15" s="39">
        <f t="shared" si="23"/>
        <v>96.708587298788501</v>
      </c>
      <c r="AQ15" s="39">
        <f t="shared" si="24"/>
        <v>99.495951417740571</v>
      </c>
      <c r="AR15" s="117">
        <f t="shared" si="25"/>
        <v>1.9174677213823126</v>
      </c>
      <c r="AS15" s="232">
        <f t="shared" si="26"/>
        <v>3.8931743611831694E-2</v>
      </c>
      <c r="AT15" s="23">
        <f t="shared" si="9"/>
        <v>0</v>
      </c>
      <c r="AU15" s="23">
        <f t="shared" si="9"/>
        <v>0</v>
      </c>
      <c r="AV15" s="23">
        <f t="shared" si="9"/>
        <v>0</v>
      </c>
      <c r="AW15" s="23">
        <f t="shared" si="10"/>
        <v>0.38446205219667728</v>
      </c>
      <c r="AX15" s="117">
        <f t="shared" si="10"/>
        <v>0</v>
      </c>
      <c r="AY15" s="40">
        <f t="shared" si="27"/>
        <v>1.6662786265863965</v>
      </c>
      <c r="AZ15" s="23">
        <f t="shared" si="28"/>
        <v>0</v>
      </c>
      <c r="BA15" s="1">
        <f t="shared" si="29"/>
        <v>0</v>
      </c>
      <c r="BB15" s="1">
        <f t="shared" si="30"/>
        <v>0</v>
      </c>
      <c r="BC15" s="1">
        <f t="shared" si="31"/>
        <v>10.768782082028931</v>
      </c>
      <c r="BD15" s="156">
        <f t="shared" si="32"/>
        <v>0</v>
      </c>
      <c r="BE15" s="134">
        <f t="shared" si="33"/>
        <v>6.3345116760298833E-9</v>
      </c>
      <c r="BF15" s="1">
        <f t="shared" si="34"/>
        <v>0.40575115401951706</v>
      </c>
    </row>
    <row r="16" spans="2:58" x14ac:dyDescent="0.25">
      <c r="B16" s="5" t="s">
        <v>12</v>
      </c>
      <c r="C16" s="3" t="s">
        <v>16</v>
      </c>
      <c r="D16" s="29">
        <v>1.2679079497666798E-10</v>
      </c>
      <c r="G16" s="17">
        <v>9</v>
      </c>
      <c r="H16" s="17">
        <v>120</v>
      </c>
      <c r="I16" s="2">
        <v>10437</v>
      </c>
      <c r="J16" s="2">
        <v>30</v>
      </c>
      <c r="N16" s="2">
        <v>66477</v>
      </c>
      <c r="O16" s="2">
        <v>0</v>
      </c>
      <c r="P16" s="2">
        <v>4</v>
      </c>
      <c r="R16" s="238"/>
      <c r="S16" s="32">
        <f t="shared" si="2"/>
        <v>1.560078571981644E-6</v>
      </c>
      <c r="T16" s="33">
        <f t="shared" si="3"/>
        <v>4.7154210785220211E-9</v>
      </c>
      <c r="U16" s="33">
        <f t="shared" si="3"/>
        <v>0</v>
      </c>
      <c r="V16" s="33">
        <f t="shared" si="3"/>
        <v>0</v>
      </c>
      <c r="W16" s="33">
        <f t="shared" si="3"/>
        <v>0</v>
      </c>
      <c r="X16" s="33">
        <f t="shared" si="7"/>
        <v>8.4576908322827372E-6</v>
      </c>
      <c r="Y16" s="33">
        <f t="shared" si="11"/>
        <v>0</v>
      </c>
      <c r="Z16" s="33">
        <f t="shared" si="8"/>
        <v>4.3490973075768683E-10</v>
      </c>
      <c r="AA16" s="33">
        <f t="shared" si="0"/>
        <v>0</v>
      </c>
      <c r="AB16" s="34">
        <f t="shared" si="1"/>
        <v>0</v>
      </c>
      <c r="AC16" s="38">
        <f>(('Branco (5)'!$O$10-S16)/('Branco (5)'!$O$10))*100</f>
        <v>1.6428975309417528</v>
      </c>
      <c r="AD16" s="39">
        <f>(('Branco (5)'!$T$10-X16)/('Branco (5)'!$T$10))*100</f>
        <v>-0.13808270903212788</v>
      </c>
      <c r="AE16" s="40">
        <f t="shared" si="12"/>
        <v>91.555693277525407</v>
      </c>
      <c r="AF16" s="23">
        <f t="shared" si="13"/>
        <v>0</v>
      </c>
      <c r="AG16" s="23">
        <f t="shared" si="14"/>
        <v>0</v>
      </c>
      <c r="AH16" s="23">
        <f t="shared" si="15"/>
        <v>0</v>
      </c>
      <c r="AI16" s="23">
        <f t="shared" si="16"/>
        <v>0</v>
      </c>
      <c r="AJ16" s="23">
        <f t="shared" si="17"/>
        <v>8.4443067224746002</v>
      </c>
      <c r="AK16" s="117">
        <f t="shared" si="18"/>
        <v>0</v>
      </c>
      <c r="AL16" s="39">
        <f t="shared" si="19"/>
        <v>97.017319993651114</v>
      </c>
      <c r="AM16" s="39">
        <f t="shared" si="20"/>
        <v>0</v>
      </c>
      <c r="AN16" s="39">
        <f t="shared" si="21"/>
        <v>0</v>
      </c>
      <c r="AO16" s="39">
        <f t="shared" si="22"/>
        <v>2.982680006348883</v>
      </c>
      <c r="AP16" s="39">
        <f t="shared" si="23"/>
        <v>96.635757589293448</v>
      </c>
      <c r="AQ16" s="39">
        <f t="shared" si="24"/>
        <v>99.606706921627364</v>
      </c>
      <c r="AR16" s="117">
        <f t="shared" si="25"/>
        <v>1.5938951547615536</v>
      </c>
      <c r="AS16" s="232">
        <f t="shared" si="26"/>
        <v>3.2398038430167954E-2</v>
      </c>
      <c r="AT16" s="23">
        <f t="shared" si="9"/>
        <v>0</v>
      </c>
      <c r="AU16" s="101">
        <f t="shared" si="9"/>
        <v>0</v>
      </c>
      <c r="AV16" s="101">
        <f t="shared" si="9"/>
        <v>0</v>
      </c>
      <c r="AW16" s="101">
        <f t="shared" si="10"/>
        <v>0.33972390411455927</v>
      </c>
      <c r="AX16" s="120">
        <f t="shared" si="10"/>
        <v>0</v>
      </c>
      <c r="AY16" s="40">
        <f t="shared" si="27"/>
        <v>1.3866360448111883</v>
      </c>
      <c r="AZ16" s="23">
        <f t="shared" si="28"/>
        <v>0</v>
      </c>
      <c r="BA16" s="1">
        <f t="shared" si="29"/>
        <v>0</v>
      </c>
      <c r="BB16" s="1">
        <f t="shared" si="30"/>
        <v>0</v>
      </c>
      <c r="BC16" s="1">
        <f t="shared" si="31"/>
        <v>9.5156665542488064</v>
      </c>
      <c r="BD16" s="156">
        <f t="shared" si="32"/>
        <v>0</v>
      </c>
      <c r="BE16" s="134">
        <f t="shared" si="33"/>
        <v>6.0201502707950818E-9</v>
      </c>
      <c r="BF16" s="1">
        <f t="shared" si="34"/>
        <v>0.38440426425587076</v>
      </c>
    </row>
    <row r="17" spans="2:58" x14ac:dyDescent="0.25">
      <c r="B17" s="5" t="s">
        <v>79</v>
      </c>
      <c r="C17" s="3" t="s">
        <v>16</v>
      </c>
      <c r="D17" s="29">
        <f>D14*0.6875</f>
        <v>8.7468785402385524E-11</v>
      </c>
      <c r="G17" s="17">
        <v>10</v>
      </c>
      <c r="H17" s="17">
        <v>135</v>
      </c>
      <c r="I17" s="2">
        <v>10306</v>
      </c>
      <c r="J17" s="2">
        <v>29</v>
      </c>
      <c r="N17" s="2">
        <v>66455</v>
      </c>
      <c r="O17" s="2">
        <v>0</v>
      </c>
      <c r="P17" s="2">
        <v>4</v>
      </c>
      <c r="R17" s="238"/>
      <c r="S17" s="32">
        <f t="shared" si="2"/>
        <v>1.540497246607533E-6</v>
      </c>
      <c r="T17" s="33">
        <f t="shared" si="3"/>
        <v>4.5582403759046207E-9</v>
      </c>
      <c r="U17" s="33">
        <f t="shared" si="3"/>
        <v>0</v>
      </c>
      <c r="V17" s="33">
        <f t="shared" si="3"/>
        <v>0</v>
      </c>
      <c r="W17" s="33">
        <f t="shared" si="3"/>
        <v>0</v>
      </c>
      <c r="X17" s="33">
        <f t="shared" si="7"/>
        <v>8.4548918311498611E-6</v>
      </c>
      <c r="Y17" s="33">
        <f t="shared" si="11"/>
        <v>0</v>
      </c>
      <c r="Z17" s="33">
        <f t="shared" si="8"/>
        <v>4.3490973075768683E-10</v>
      </c>
      <c r="AA17" s="33">
        <f t="shared" si="0"/>
        <v>0</v>
      </c>
      <c r="AB17" s="34">
        <f t="shared" si="1"/>
        <v>0</v>
      </c>
      <c r="AC17" s="38">
        <f>(('Branco (5)'!$O$10-S17)/('Branco (5)'!$O$10))*100</f>
        <v>2.8774266507507731</v>
      </c>
      <c r="AD17" s="39">
        <f>(('Branco (5)'!$T$10-X17)/('Branco (5)'!$T$10))*100</f>
        <v>-0.10494285886442363</v>
      </c>
      <c r="AE17" s="40">
        <f t="shared" si="12"/>
        <v>91.28987269624858</v>
      </c>
      <c r="AF17" s="23">
        <f t="shared" si="13"/>
        <v>0</v>
      </c>
      <c r="AG17" s="23">
        <f t="shared" si="14"/>
        <v>0</v>
      </c>
      <c r="AH17" s="23">
        <f t="shared" si="15"/>
        <v>0</v>
      </c>
      <c r="AI17" s="23">
        <f t="shared" si="16"/>
        <v>0</v>
      </c>
      <c r="AJ17" s="23">
        <f t="shared" si="17"/>
        <v>8.7101273037514204</v>
      </c>
      <c r="AK17" s="117">
        <f t="shared" si="18"/>
        <v>0</v>
      </c>
      <c r="AL17" s="39">
        <f t="shared" si="19"/>
        <v>96.91763919892658</v>
      </c>
      <c r="AM17" s="39">
        <f t="shared" si="20"/>
        <v>0</v>
      </c>
      <c r="AN17" s="39">
        <f t="shared" si="21"/>
        <v>0</v>
      </c>
      <c r="AO17" s="39">
        <f t="shared" si="22"/>
        <v>3.0823608010734249</v>
      </c>
      <c r="AP17" s="39">
        <f t="shared" si="23"/>
        <v>96.081296112131525</v>
      </c>
      <c r="AQ17" s="39">
        <f t="shared" si="24"/>
        <v>99.13705792494757</v>
      </c>
      <c r="AR17" s="117">
        <f t="shared" si="25"/>
        <v>2.7887339795883914</v>
      </c>
      <c r="AS17" s="232">
        <f t="shared" si="26"/>
        <v>5.6417455922926601E-2</v>
      </c>
      <c r="AT17" s="23">
        <f t="shared" si="9"/>
        <v>0</v>
      </c>
      <c r="AU17" s="23"/>
      <c r="AV17" s="23">
        <f t="shared" si="9"/>
        <v>0</v>
      </c>
      <c r="AW17" s="23"/>
      <c r="AX17" s="117"/>
      <c r="AY17" s="40"/>
      <c r="AZ17" s="23"/>
      <c r="BA17" s="1"/>
      <c r="BB17" s="1"/>
      <c r="BC17" s="1"/>
      <c r="BD17" s="156"/>
      <c r="BE17" s="134">
        <f t="shared" si="33"/>
        <v>5.8629695681776814E-9</v>
      </c>
      <c r="BF17" s="1">
        <f t="shared" si="34"/>
        <v>0.3791464308799497</v>
      </c>
    </row>
    <row r="18" spans="2:58" x14ac:dyDescent="0.25">
      <c r="B18" s="5" t="s">
        <v>13</v>
      </c>
      <c r="C18" s="3" t="s">
        <v>16</v>
      </c>
      <c r="D18" s="29">
        <v>1.1128238541580499E-10</v>
      </c>
      <c r="G18" s="17">
        <v>11</v>
      </c>
      <c r="H18" s="17">
        <v>150</v>
      </c>
      <c r="I18" s="2">
        <v>10443</v>
      </c>
      <c r="J18" s="2">
        <v>29</v>
      </c>
      <c r="N18" s="2">
        <v>66457</v>
      </c>
      <c r="O18" s="2">
        <v>0</v>
      </c>
      <c r="P18" s="2">
        <v>3</v>
      </c>
      <c r="R18" s="238"/>
      <c r="S18" s="32">
        <f t="shared" ref="S18:S28" si="35">I17*$D$9</f>
        <v>1.540497246607533E-6</v>
      </c>
      <c r="T18" s="33">
        <f t="shared" ref="T18:T28" si="36">J17*$D$10</f>
        <v>4.5582403759046207E-9</v>
      </c>
      <c r="U18" s="33">
        <f t="shared" si="3"/>
        <v>0</v>
      </c>
      <c r="V18" s="33">
        <f t="shared" si="3"/>
        <v>0</v>
      </c>
      <c r="W18" s="33">
        <f t="shared" si="3"/>
        <v>0</v>
      </c>
      <c r="X18" s="33">
        <f t="shared" ref="X18:X28" si="37">N17*$D$14</f>
        <v>8.4548918311498611E-6</v>
      </c>
      <c r="Y18" s="33">
        <f t="shared" ref="Y18:Y28" si="38">O17*$D$17</f>
        <v>0</v>
      </c>
      <c r="Z18" s="33">
        <f t="shared" ref="Z18:Z28" si="39">P17*$D$15</f>
        <v>4.3490973075768683E-10</v>
      </c>
      <c r="AA18" s="33">
        <f t="shared" ref="AA18:AA28" si="40">Q17*$D$16</f>
        <v>0</v>
      </c>
      <c r="AB18" s="34">
        <f t="shared" ref="AB18:AB28" si="41">R17*$D$19</f>
        <v>0</v>
      </c>
      <c r="AC18" s="38">
        <f>(('Branco (5)'!$O$10-S18)/('Branco (5)'!$O$10))*100</f>
        <v>2.8774266507507731</v>
      </c>
      <c r="AD18" s="39">
        <f>(('Branco (5)'!$T$10-X18)/('Branco (5)'!$T$10))*100</f>
        <v>-0.10494285886442363</v>
      </c>
      <c r="AE18" s="40">
        <f t="shared" si="12"/>
        <v>91.28987269624858</v>
      </c>
      <c r="AF18" s="23">
        <f t="shared" si="13"/>
        <v>0</v>
      </c>
      <c r="AG18" s="23">
        <f t="shared" si="14"/>
        <v>0</v>
      </c>
      <c r="AH18" s="23">
        <f t="shared" si="15"/>
        <v>0</v>
      </c>
      <c r="AI18" s="23">
        <f t="shared" si="16"/>
        <v>0</v>
      </c>
      <c r="AJ18" s="23">
        <f t="shared" si="17"/>
        <v>8.7101273037514204</v>
      </c>
      <c r="AK18" s="117">
        <f t="shared" si="18"/>
        <v>0</v>
      </c>
      <c r="AL18" s="39">
        <f t="shared" si="19"/>
        <v>96.91763919892658</v>
      </c>
      <c r="AM18" s="39">
        <f t="shared" si="20"/>
        <v>0</v>
      </c>
      <c r="AN18" s="39">
        <f t="shared" si="21"/>
        <v>0</v>
      </c>
      <c r="AO18" s="39">
        <f t="shared" si="22"/>
        <v>3.0823608010734249</v>
      </c>
      <c r="AP18" s="39">
        <f t="shared" si="23"/>
        <v>96.081296112131525</v>
      </c>
      <c r="AQ18" s="39">
        <f t="shared" si="24"/>
        <v>99.13705792494757</v>
      </c>
      <c r="AR18" s="117">
        <f t="shared" si="25"/>
        <v>2.7887339795883914</v>
      </c>
      <c r="AS18" s="232">
        <f t="shared" si="26"/>
        <v>5.6417455922926601E-2</v>
      </c>
      <c r="AT18" s="23">
        <f t="shared" si="9"/>
        <v>0</v>
      </c>
      <c r="AU18" s="23">
        <f t="shared" si="9"/>
        <v>0</v>
      </c>
      <c r="AV18" s="23">
        <f t="shared" si="9"/>
        <v>0</v>
      </c>
      <c r="AW18" s="23">
        <f t="shared" ref="AW18:AX28" si="42">(AJ18/100)*(($AC18/100)*($C$26))/($C$5/1000)</f>
        <v>0.61373429767514887</v>
      </c>
      <c r="AX18" s="117">
        <f t="shared" si="42"/>
        <v>0</v>
      </c>
      <c r="AY18" s="40">
        <f t="shared" si="27"/>
        <v>2.4146671135012583</v>
      </c>
      <c r="AZ18" s="23">
        <f t="shared" si="28"/>
        <v>0</v>
      </c>
      <c r="BA18" s="1">
        <f t="shared" si="29"/>
        <v>0</v>
      </c>
      <c r="BB18" s="1">
        <f t="shared" si="30"/>
        <v>0</v>
      </c>
      <c r="BC18" s="1">
        <f t="shared" si="31"/>
        <v>17.19069767788092</v>
      </c>
      <c r="BD18" s="156">
        <f t="shared" si="32"/>
        <v>0</v>
      </c>
      <c r="BE18" s="134">
        <f t="shared" si="33"/>
        <v>5.8629695681776814E-9</v>
      </c>
      <c r="BF18" s="1">
        <f t="shared" si="34"/>
        <v>0.3791464308799497</v>
      </c>
    </row>
    <row r="19" spans="2:58" ht="15.75" thickBot="1" x14ac:dyDescent="0.3">
      <c r="B19" s="6" t="s">
        <v>11</v>
      </c>
      <c r="C19" s="7" t="s">
        <v>17</v>
      </c>
      <c r="D19" s="30">
        <v>9.8056356935757502E-11</v>
      </c>
      <c r="G19" s="17">
        <v>12</v>
      </c>
      <c r="H19" s="17">
        <v>165</v>
      </c>
      <c r="I19" s="2">
        <v>10333</v>
      </c>
      <c r="J19" s="2">
        <v>29</v>
      </c>
      <c r="N19" s="2">
        <v>66405</v>
      </c>
      <c r="O19" s="2">
        <v>0</v>
      </c>
      <c r="P19" s="2">
        <v>4</v>
      </c>
      <c r="R19" s="238"/>
      <c r="S19" s="32">
        <f t="shared" si="35"/>
        <v>1.5609754265789315E-6</v>
      </c>
      <c r="T19" s="33">
        <f t="shared" si="36"/>
        <v>4.5582403759046207E-9</v>
      </c>
      <c r="U19" s="33">
        <f t="shared" si="3"/>
        <v>0</v>
      </c>
      <c r="V19" s="33">
        <f t="shared" si="3"/>
        <v>0</v>
      </c>
      <c r="W19" s="33">
        <f t="shared" si="3"/>
        <v>0</v>
      </c>
      <c r="X19" s="33">
        <f t="shared" si="37"/>
        <v>8.4551462857983055E-6</v>
      </c>
      <c r="Y19" s="33">
        <f t="shared" si="38"/>
        <v>0</v>
      </c>
      <c r="Z19" s="33">
        <f t="shared" si="39"/>
        <v>3.2618229806826512E-10</v>
      </c>
      <c r="AA19" s="33">
        <f t="shared" si="40"/>
        <v>0</v>
      </c>
      <c r="AB19" s="34">
        <f t="shared" si="41"/>
        <v>0</v>
      </c>
      <c r="AC19" s="38">
        <f>(('Branco (5)'!$O$10-S19)/('Branco (5)'!$O$10))*100</f>
        <v>1.5863542124772201</v>
      </c>
      <c r="AD19" s="39">
        <f>(('Branco (5)'!$T$10-X19)/('Branco (5)'!$T$10))*100</f>
        <v>-0.10795557251604586</v>
      </c>
      <c r="AE19" s="40">
        <f t="shared" si="12"/>
        <v>93.32198870080677</v>
      </c>
      <c r="AF19" s="23">
        <f t="shared" si="13"/>
        <v>0</v>
      </c>
      <c r="AG19" s="23">
        <f t="shared" si="14"/>
        <v>0</v>
      </c>
      <c r="AH19" s="23">
        <f t="shared" si="15"/>
        <v>0</v>
      </c>
      <c r="AI19" s="23">
        <f t="shared" si="16"/>
        <v>0</v>
      </c>
      <c r="AJ19" s="23">
        <f t="shared" si="17"/>
        <v>6.6780112991932237</v>
      </c>
      <c r="AK19" s="117">
        <f t="shared" si="18"/>
        <v>0</v>
      </c>
      <c r="AL19" s="39">
        <f t="shared" si="19"/>
        <v>97.670276780371097</v>
      </c>
      <c r="AM19" s="39">
        <f t="shared" si="20"/>
        <v>0</v>
      </c>
      <c r="AN19" s="39">
        <f t="shared" si="21"/>
        <v>0</v>
      </c>
      <c r="AO19" s="39">
        <f t="shared" si="22"/>
        <v>2.3297232196289057</v>
      </c>
      <c r="AP19" s="39">
        <f t="shared" si="23"/>
        <v>97.282934275905447</v>
      </c>
      <c r="AQ19" s="39">
        <f t="shared" si="24"/>
        <v>99.603418238143561</v>
      </c>
      <c r="AR19" s="117">
        <f t="shared" si="25"/>
        <v>1.5493965500435771</v>
      </c>
      <c r="AS19" s="232">
        <f t="shared" si="26"/>
        <v>3.1492505306750421E-2</v>
      </c>
      <c r="AT19" s="23">
        <f t="shared" si="9"/>
        <v>0</v>
      </c>
      <c r="AU19" s="23">
        <f t="shared" si="9"/>
        <v>0</v>
      </c>
      <c r="AV19" s="23">
        <f t="shared" si="9"/>
        <v>0</v>
      </c>
      <c r="AW19" s="23">
        <f t="shared" si="42"/>
        <v>0.25941730624439413</v>
      </c>
      <c r="AX19" s="117">
        <f t="shared" si="42"/>
        <v>0</v>
      </c>
      <c r="AY19" s="40">
        <f t="shared" si="27"/>
        <v>1.3478792271289179</v>
      </c>
      <c r="AZ19" s="23">
        <f t="shared" si="28"/>
        <v>0</v>
      </c>
      <c r="BA19" s="1">
        <f t="shared" si="29"/>
        <v>0</v>
      </c>
      <c r="BB19" s="1">
        <f t="shared" si="30"/>
        <v>0</v>
      </c>
      <c r="BC19" s="1">
        <f t="shared" si="31"/>
        <v>7.2662787479054796</v>
      </c>
      <c r="BD19" s="156">
        <f t="shared" si="32"/>
        <v>0</v>
      </c>
      <c r="BE19" s="134">
        <f t="shared" si="33"/>
        <v>5.536787270109416E-9</v>
      </c>
      <c r="BF19" s="1">
        <f t="shared" si="34"/>
        <v>0.35344679863715228</v>
      </c>
    </row>
    <row r="20" spans="2:58" ht="15.75" thickBot="1" x14ac:dyDescent="0.3">
      <c r="B20" s="5"/>
      <c r="C20" s="3"/>
      <c r="G20" s="17">
        <v>13</v>
      </c>
      <c r="H20" s="17">
        <v>180</v>
      </c>
      <c r="I20" s="2">
        <v>10517</v>
      </c>
      <c r="J20" s="2">
        <v>29</v>
      </c>
      <c r="N20" s="2">
        <v>66425</v>
      </c>
      <c r="O20" s="2">
        <v>0</v>
      </c>
      <c r="P20" s="2">
        <v>4</v>
      </c>
      <c r="R20" s="238"/>
      <c r="S20" s="32">
        <f t="shared" si="35"/>
        <v>1.5445330922953269E-6</v>
      </c>
      <c r="T20" s="33">
        <f t="shared" si="36"/>
        <v>4.5582403759046207E-9</v>
      </c>
      <c r="U20" s="33">
        <f t="shared" si="3"/>
        <v>0</v>
      </c>
      <c r="V20" s="33">
        <f t="shared" si="3"/>
        <v>0</v>
      </c>
      <c r="W20" s="33">
        <f t="shared" si="3"/>
        <v>0</v>
      </c>
      <c r="X20" s="33">
        <f t="shared" si="37"/>
        <v>8.4485304649387794E-6</v>
      </c>
      <c r="Y20" s="33">
        <f t="shared" si="38"/>
        <v>0</v>
      </c>
      <c r="Z20" s="33">
        <f t="shared" si="39"/>
        <v>4.3490973075768683E-10</v>
      </c>
      <c r="AA20" s="33">
        <f t="shared" si="40"/>
        <v>0</v>
      </c>
      <c r="AB20" s="34">
        <f t="shared" si="41"/>
        <v>0</v>
      </c>
      <c r="AC20" s="38">
        <f>(('Branco (5)'!$O$10-S20)/('Branco (5)'!$O$10))*100</f>
        <v>2.622981717660362</v>
      </c>
      <c r="AD20" s="39">
        <f>(('Branco (5)'!$T$10-X20)/('Branco (5)'!$T$10))*100</f>
        <v>-2.962501757418845E-2</v>
      </c>
      <c r="AE20" s="40">
        <f t="shared" si="12"/>
        <v>91.28987269624858</v>
      </c>
      <c r="AF20" s="23">
        <f t="shared" si="13"/>
        <v>0</v>
      </c>
      <c r="AG20" s="23">
        <f t="shared" si="14"/>
        <v>0</v>
      </c>
      <c r="AH20" s="23">
        <f t="shared" si="15"/>
        <v>0</v>
      </c>
      <c r="AI20" s="23">
        <f t="shared" si="16"/>
        <v>0</v>
      </c>
      <c r="AJ20" s="23">
        <f t="shared" si="17"/>
        <v>8.7101273037514204</v>
      </c>
      <c r="AK20" s="117">
        <f t="shared" si="18"/>
        <v>0</v>
      </c>
      <c r="AL20" s="39">
        <f t="shared" si="19"/>
        <v>96.91763919892658</v>
      </c>
      <c r="AM20" s="39">
        <f t="shared" si="20"/>
        <v>0</v>
      </c>
      <c r="AN20" s="39">
        <f t="shared" si="21"/>
        <v>0</v>
      </c>
      <c r="AO20" s="39">
        <f t="shared" si="22"/>
        <v>3.0823608010734249</v>
      </c>
      <c r="AP20" s="39">
        <f t="shared" si="23"/>
        <v>96.123471722680222</v>
      </c>
      <c r="AQ20" s="39">
        <f t="shared" si="24"/>
        <v>99.18057488522156</v>
      </c>
      <c r="AR20" s="117">
        <f t="shared" si="25"/>
        <v>2.5421319573758767</v>
      </c>
      <c r="AS20" s="232">
        <f t="shared" si="26"/>
        <v>5.1451151048816847E-2</v>
      </c>
      <c r="AT20" s="23">
        <f t="shared" si="9"/>
        <v>0</v>
      </c>
      <c r="AU20" s="101">
        <f t="shared" si="9"/>
        <v>0</v>
      </c>
      <c r="AV20" s="101">
        <f t="shared" si="9"/>
        <v>0</v>
      </c>
      <c r="AW20" s="101">
        <f t="shared" si="42"/>
        <v>0.55946303336107894</v>
      </c>
      <c r="AX20" s="120">
        <f t="shared" si="42"/>
        <v>0</v>
      </c>
      <c r="AY20" s="40">
        <f t="shared" si="27"/>
        <v>2.2021092648893608</v>
      </c>
      <c r="AZ20" s="23">
        <f t="shared" si="28"/>
        <v>0</v>
      </c>
      <c r="BA20" s="1">
        <f t="shared" si="29"/>
        <v>0</v>
      </c>
      <c r="BB20" s="1">
        <f t="shared" si="30"/>
        <v>0</v>
      </c>
      <c r="BC20" s="1">
        <f t="shared" si="31"/>
        <v>15.670559564443822</v>
      </c>
      <c r="BD20" s="156">
        <f t="shared" si="32"/>
        <v>0</v>
      </c>
      <c r="BE20" s="134">
        <f t="shared" si="33"/>
        <v>5.8629695681776814E-9</v>
      </c>
      <c r="BF20" s="1">
        <f t="shared" si="34"/>
        <v>0.37815947243381554</v>
      </c>
    </row>
    <row r="21" spans="2:58" x14ac:dyDescent="0.25">
      <c r="B21" s="253" t="s">
        <v>20</v>
      </c>
      <c r="C21" s="24">
        <v>10</v>
      </c>
      <c r="D21" s="13" t="s">
        <v>21</v>
      </c>
      <c r="G21" s="17">
        <v>14</v>
      </c>
      <c r="H21" s="17">
        <v>195</v>
      </c>
      <c r="I21" s="2">
        <v>10457</v>
      </c>
      <c r="J21" s="2">
        <v>28</v>
      </c>
      <c r="N21" s="2">
        <v>66481</v>
      </c>
      <c r="O21" s="2">
        <v>0</v>
      </c>
      <c r="P21" s="2">
        <v>3</v>
      </c>
      <c r="R21" s="238"/>
      <c r="S21" s="32">
        <f t="shared" si="35"/>
        <v>1.5720366332788108E-6</v>
      </c>
      <c r="T21" s="33">
        <f t="shared" si="36"/>
        <v>4.5582403759046207E-9</v>
      </c>
      <c r="U21" s="33">
        <f t="shared" si="3"/>
        <v>0</v>
      </c>
      <c r="V21" s="33">
        <f t="shared" si="3"/>
        <v>0</v>
      </c>
      <c r="W21" s="33">
        <f t="shared" si="3"/>
        <v>0</v>
      </c>
      <c r="X21" s="33">
        <f t="shared" si="37"/>
        <v>8.4510750114232128E-6</v>
      </c>
      <c r="Y21" s="33">
        <f t="shared" si="38"/>
        <v>0</v>
      </c>
      <c r="Z21" s="33">
        <f t="shared" si="39"/>
        <v>4.3490973075768683E-10</v>
      </c>
      <c r="AA21" s="33">
        <f t="shared" si="40"/>
        <v>0</v>
      </c>
      <c r="AB21" s="34">
        <f t="shared" si="41"/>
        <v>0</v>
      </c>
      <c r="AC21" s="38">
        <f>(('Branco (5)'!$O$10-S21)/('Branco (5)'!$O$10))*100</f>
        <v>0.88898661808130175</v>
      </c>
      <c r="AD21" s="39">
        <f>(('Branco (5)'!$T$10-X21)/('Branco (5)'!$T$10))*100</f>
        <v>-5.9752154090290541E-2</v>
      </c>
      <c r="AE21" s="40">
        <f t="shared" si="12"/>
        <v>91.28987269624858</v>
      </c>
      <c r="AF21" s="23">
        <f t="shared" si="13"/>
        <v>0</v>
      </c>
      <c r="AG21" s="23">
        <f t="shared" si="14"/>
        <v>0</v>
      </c>
      <c r="AH21" s="23">
        <f t="shared" si="15"/>
        <v>0</v>
      </c>
      <c r="AI21" s="23">
        <f t="shared" si="16"/>
        <v>0</v>
      </c>
      <c r="AJ21" s="23">
        <f t="shared" si="17"/>
        <v>8.7101273037514204</v>
      </c>
      <c r="AK21" s="117">
        <f t="shared" si="18"/>
        <v>0</v>
      </c>
      <c r="AL21" s="39">
        <f t="shared" si="19"/>
        <v>96.91763919892658</v>
      </c>
      <c r="AM21" s="39">
        <f t="shared" si="20"/>
        <v>0</v>
      </c>
      <c r="AN21" s="39">
        <f t="shared" si="21"/>
        <v>0</v>
      </c>
      <c r="AO21" s="39">
        <f t="shared" si="22"/>
        <v>3.0823608010734249</v>
      </c>
      <c r="AP21" s="39">
        <f t="shared" si="23"/>
        <v>96.747757667781045</v>
      </c>
      <c r="AQ21" s="39">
        <f t="shared" si="24"/>
        <v>99.824715570303098</v>
      </c>
      <c r="AR21" s="117">
        <f t="shared" si="25"/>
        <v>0.86158484303877547</v>
      </c>
      <c r="AS21" s="232">
        <f t="shared" si="26"/>
        <v>1.7551187882616705E-2</v>
      </c>
      <c r="AT21" s="23">
        <f t="shared" si="9"/>
        <v>0</v>
      </c>
      <c r="AU21" s="23">
        <f t="shared" si="9"/>
        <v>0</v>
      </c>
      <c r="AV21" s="23">
        <f t="shared" si="9"/>
        <v>0</v>
      </c>
      <c r="AW21" s="23">
        <f t="shared" si="42"/>
        <v>0.18961441729483394</v>
      </c>
      <c r="AX21" s="117">
        <f t="shared" si="42"/>
        <v>0</v>
      </c>
      <c r="AY21" s="40">
        <f t="shared" si="27"/>
        <v>0.7511908413759949</v>
      </c>
      <c r="AZ21" s="23">
        <f t="shared" si="28"/>
        <v>0</v>
      </c>
      <c r="BA21" s="1">
        <f t="shared" si="29"/>
        <v>0</v>
      </c>
      <c r="BB21" s="1">
        <f t="shared" si="30"/>
        <v>0</v>
      </c>
      <c r="BC21" s="1">
        <f t="shared" si="31"/>
        <v>5.3110998284282989</v>
      </c>
      <c r="BD21" s="156">
        <f t="shared" si="32"/>
        <v>0</v>
      </c>
      <c r="BE21" s="134">
        <f t="shared" si="33"/>
        <v>5.8629695681776814E-9</v>
      </c>
      <c r="BF21" s="1">
        <f t="shared" si="34"/>
        <v>0.37156797286717003</v>
      </c>
    </row>
    <row r="22" spans="2:58" x14ac:dyDescent="0.25">
      <c r="B22" s="260"/>
      <c r="C22" s="23">
        <f>(C21/1000)*60</f>
        <v>0.6</v>
      </c>
      <c r="D22" s="14" t="s">
        <v>22</v>
      </c>
      <c r="G22" s="17">
        <v>15</v>
      </c>
      <c r="H22" s="17">
        <v>210</v>
      </c>
      <c r="I22" s="2">
        <v>10404</v>
      </c>
      <c r="J22" s="2">
        <v>29</v>
      </c>
      <c r="N22" s="2">
        <v>66432</v>
      </c>
      <c r="O22" s="2">
        <v>0</v>
      </c>
      <c r="P22" s="2">
        <v>5</v>
      </c>
      <c r="R22" s="238"/>
      <c r="S22" s="32">
        <f t="shared" si="35"/>
        <v>1.5630680873059357E-6</v>
      </c>
      <c r="T22" s="33">
        <f t="shared" si="36"/>
        <v>4.4010596732872196E-9</v>
      </c>
      <c r="U22" s="33">
        <f t="shared" ref="U22:W28" si="43">K22*$D$10</f>
        <v>0</v>
      </c>
      <c r="V22" s="33">
        <f t="shared" si="43"/>
        <v>0</v>
      </c>
      <c r="W22" s="33">
        <f t="shared" si="43"/>
        <v>0</v>
      </c>
      <c r="X22" s="33">
        <f t="shared" si="37"/>
        <v>8.4581997415796242E-6</v>
      </c>
      <c r="Y22" s="33">
        <f t="shared" si="38"/>
        <v>0</v>
      </c>
      <c r="Z22" s="33">
        <f t="shared" si="39"/>
        <v>3.2618229806826512E-10</v>
      </c>
      <c r="AA22" s="33">
        <f t="shared" si="40"/>
        <v>0</v>
      </c>
      <c r="AB22" s="34">
        <f t="shared" si="41"/>
        <v>0</v>
      </c>
      <c r="AC22" s="38">
        <f>(('Branco (5)'!$O$10-S22)/('Branco (5)'!$O$10))*100</f>
        <v>1.4544198027266433</v>
      </c>
      <c r="AD22" s="39">
        <f>(('Branco (5)'!$T$10-X22)/('Branco (5)'!$T$10))*100</f>
        <v>-0.14410813633535233</v>
      </c>
      <c r="AE22" s="40">
        <f t="shared" si="12"/>
        <v>93.09994495638783</v>
      </c>
      <c r="AF22" s="23">
        <f t="shared" si="13"/>
        <v>0</v>
      </c>
      <c r="AG22" s="23">
        <f t="shared" si="14"/>
        <v>0</v>
      </c>
      <c r="AH22" s="23">
        <f t="shared" si="15"/>
        <v>0</v>
      </c>
      <c r="AI22" s="23">
        <f t="shared" si="16"/>
        <v>0</v>
      </c>
      <c r="AJ22" s="23">
        <f t="shared" si="17"/>
        <v>6.9000550436121619</v>
      </c>
      <c r="AK22" s="117">
        <f t="shared" si="18"/>
        <v>0</v>
      </c>
      <c r="AL22" s="39">
        <f t="shared" si="19"/>
        <v>97.589078372561531</v>
      </c>
      <c r="AM22" s="39">
        <f t="shared" si="20"/>
        <v>0</v>
      </c>
      <c r="AN22" s="39">
        <f t="shared" si="21"/>
        <v>0</v>
      </c>
      <c r="AO22" s="39">
        <f t="shared" si="22"/>
        <v>2.4109216274384568</v>
      </c>
      <c r="AP22" s="39">
        <f t="shared" si="23"/>
        <v>97.267538064012186</v>
      </c>
      <c r="AQ22" s="39">
        <f t="shared" si="24"/>
        <v>99.670516092669899</v>
      </c>
      <c r="AR22" s="117">
        <f t="shared" si="25"/>
        <v>1.4193548811489587</v>
      </c>
      <c r="AS22" s="232">
        <f t="shared" si="26"/>
        <v>2.8868757091173178E-2</v>
      </c>
      <c r="AT22" s="23">
        <f t="shared" si="9"/>
        <v>0</v>
      </c>
      <c r="AU22" s="23">
        <f t="shared" si="9"/>
        <v>0</v>
      </c>
      <c r="AV22" s="23">
        <f t="shared" si="9"/>
        <v>0</v>
      </c>
      <c r="AW22" s="23">
        <f t="shared" si="42"/>
        <v>0.24575024753521216</v>
      </c>
      <c r="AX22" s="117">
        <f t="shared" si="42"/>
        <v>0</v>
      </c>
      <c r="AY22" s="40">
        <f t="shared" si="27"/>
        <v>1.2355828035022121</v>
      </c>
      <c r="AZ22" s="23">
        <f t="shared" si="28"/>
        <v>0</v>
      </c>
      <c r="BA22" s="1">
        <f t="shared" si="29"/>
        <v>0</v>
      </c>
      <c r="BB22" s="1">
        <f t="shared" si="30"/>
        <v>0</v>
      </c>
      <c r="BC22" s="1">
        <f t="shared" si="31"/>
        <v>6.8834644334612927</v>
      </c>
      <c r="BD22" s="156">
        <f t="shared" si="32"/>
        <v>0</v>
      </c>
      <c r="BE22" s="134">
        <f t="shared" si="33"/>
        <v>5.3796065674920149E-9</v>
      </c>
      <c r="BF22" s="1">
        <f t="shared" si="34"/>
        <v>0.34298922358109213</v>
      </c>
    </row>
    <row r="23" spans="2:58" ht="18.75" thickBot="1" x14ac:dyDescent="0.4">
      <c r="B23" s="254"/>
      <c r="C23" s="25">
        <f>(1*C22)/(0.082057*298)</f>
        <v>2.4536880690153747E-2</v>
      </c>
      <c r="D23" s="15" t="s">
        <v>23</v>
      </c>
      <c r="G23" s="17">
        <v>16</v>
      </c>
      <c r="H23" s="17">
        <v>225</v>
      </c>
      <c r="I23" s="2">
        <v>10236</v>
      </c>
      <c r="J23" s="2">
        <v>29</v>
      </c>
      <c r="N23" s="2">
        <v>66379</v>
      </c>
      <c r="O23" s="2">
        <v>0</v>
      </c>
      <c r="P23" s="2">
        <v>3</v>
      </c>
      <c r="R23" s="238"/>
      <c r="S23" s="32">
        <f t="shared" si="35"/>
        <v>1.5551458716965626E-6</v>
      </c>
      <c r="T23" s="33">
        <f t="shared" si="36"/>
        <v>4.5582403759046207E-9</v>
      </c>
      <c r="U23" s="33">
        <f t="shared" si="43"/>
        <v>0</v>
      </c>
      <c r="V23" s="33">
        <f t="shared" si="43"/>
        <v>0</v>
      </c>
      <c r="W23" s="33">
        <f t="shared" si="43"/>
        <v>0</v>
      </c>
      <c r="X23" s="33">
        <f t="shared" si="37"/>
        <v>8.4519656026927638E-6</v>
      </c>
      <c r="Y23" s="33">
        <f t="shared" si="38"/>
        <v>0</v>
      </c>
      <c r="Z23" s="33">
        <f t="shared" si="39"/>
        <v>5.4363716344710849E-10</v>
      </c>
      <c r="AA23" s="33">
        <f t="shared" si="40"/>
        <v>0</v>
      </c>
      <c r="AB23" s="34">
        <f t="shared" si="41"/>
        <v>0</v>
      </c>
      <c r="AC23" s="38">
        <f>(('Branco (5)'!$O$10-S23)/('Branco (5)'!$O$10))*100</f>
        <v>1.9538857824966966</v>
      </c>
      <c r="AD23" s="39">
        <f>(('Branco (5)'!$T$10-X23)/('Branco (5)'!$T$10))*100</f>
        <v>-7.0296651870918256E-2</v>
      </c>
      <c r="AE23" s="40">
        <f t="shared" si="12"/>
        <v>89.344370591925539</v>
      </c>
      <c r="AF23" s="23">
        <f t="shared" si="13"/>
        <v>0</v>
      </c>
      <c r="AG23" s="23">
        <f t="shared" si="14"/>
        <v>0</v>
      </c>
      <c r="AH23" s="23">
        <f t="shared" si="15"/>
        <v>0</v>
      </c>
      <c r="AI23" s="23">
        <f t="shared" si="16"/>
        <v>0</v>
      </c>
      <c r="AJ23" s="23">
        <f t="shared" si="17"/>
        <v>10.655629408074461</v>
      </c>
      <c r="AK23" s="117">
        <f t="shared" si="18"/>
        <v>0</v>
      </c>
      <c r="AL23" s="39">
        <f t="shared" si="19"/>
        <v>96.176512419263844</v>
      </c>
      <c r="AM23" s="39">
        <f t="shared" si="20"/>
        <v>0</v>
      </c>
      <c r="AN23" s="39">
        <f t="shared" si="21"/>
        <v>0</v>
      </c>
      <c r="AO23" s="39">
        <f t="shared" si="22"/>
        <v>3.8234875807361504</v>
      </c>
      <c r="AP23" s="39">
        <f t="shared" si="23"/>
        <v>95.646129491537394</v>
      </c>
      <c r="AQ23" s="39">
        <f t="shared" si="24"/>
        <v>99.448531752311482</v>
      </c>
      <c r="AR23" s="117">
        <f t="shared" si="25"/>
        <v>1.879179202261166</v>
      </c>
      <c r="AS23" s="232">
        <f t="shared" si="26"/>
        <v>3.8136159603086035E-2</v>
      </c>
      <c r="AT23" s="23">
        <f t="shared" si="9"/>
        <v>0</v>
      </c>
      <c r="AU23" s="23">
        <f t="shared" si="9"/>
        <v>0</v>
      </c>
      <c r="AV23" s="23">
        <f t="shared" si="9"/>
        <v>0</v>
      </c>
      <c r="AW23" s="23">
        <f t="shared" si="42"/>
        <v>0.50983530972504554</v>
      </c>
      <c r="AX23" s="117">
        <f t="shared" si="42"/>
        <v>0</v>
      </c>
      <c r="AY23" s="40">
        <f t="shared" si="27"/>
        <v>1.6322276310120822</v>
      </c>
      <c r="AZ23" s="23">
        <f t="shared" si="28"/>
        <v>0</v>
      </c>
      <c r="BA23" s="1">
        <f t="shared" si="29"/>
        <v>0</v>
      </c>
      <c r="BB23" s="1">
        <f t="shared" si="30"/>
        <v>0</v>
      </c>
      <c r="BC23" s="1">
        <f t="shared" si="31"/>
        <v>14.280487025398527</v>
      </c>
      <c r="BD23" s="156">
        <f t="shared" si="32"/>
        <v>0</v>
      </c>
      <c r="BE23" s="134">
        <f t="shared" si="33"/>
        <v>6.189151866245946E-9</v>
      </c>
      <c r="BF23" s="1">
        <f t="shared" si="34"/>
        <v>0.39640127024902877</v>
      </c>
    </row>
    <row r="24" spans="2:58" x14ac:dyDescent="0.25">
      <c r="B24" s="253" t="s">
        <v>24</v>
      </c>
      <c r="C24" s="24">
        <v>20</v>
      </c>
      <c r="D24" s="13" t="s">
        <v>21</v>
      </c>
      <c r="G24" s="17">
        <v>17</v>
      </c>
      <c r="H24" s="17">
        <v>240</v>
      </c>
      <c r="I24" s="2">
        <v>10463</v>
      </c>
      <c r="J24" s="2">
        <v>29</v>
      </c>
      <c r="N24" s="2">
        <v>66499</v>
      </c>
      <c r="O24" s="2">
        <v>0</v>
      </c>
      <c r="P24" s="2">
        <v>3</v>
      </c>
      <c r="R24" s="238"/>
      <c r="S24" s="32">
        <f t="shared" si="35"/>
        <v>1.530033942972512E-6</v>
      </c>
      <c r="T24" s="33">
        <f t="shared" si="36"/>
        <v>4.5582403759046207E-9</v>
      </c>
      <c r="U24" s="33">
        <f t="shared" si="43"/>
        <v>0</v>
      </c>
      <c r="V24" s="33">
        <f t="shared" si="43"/>
        <v>0</v>
      </c>
      <c r="W24" s="33">
        <f t="shared" si="43"/>
        <v>0</v>
      </c>
      <c r="X24" s="33">
        <f t="shared" si="37"/>
        <v>8.4452225545090163E-6</v>
      </c>
      <c r="Y24" s="33">
        <f t="shared" si="38"/>
        <v>0</v>
      </c>
      <c r="Z24" s="33">
        <f t="shared" si="39"/>
        <v>3.2618229806826512E-10</v>
      </c>
      <c r="AA24" s="33">
        <f t="shared" si="40"/>
        <v>0</v>
      </c>
      <c r="AB24" s="34">
        <f t="shared" si="41"/>
        <v>0</v>
      </c>
      <c r="AC24" s="38">
        <f>(('Branco (5)'!$O$10-S24)/('Branco (5)'!$O$10))*100</f>
        <v>3.5370986995036691</v>
      </c>
      <c r="AD24" s="39">
        <f>(('Branco (5)'!$T$10-X24)/('Branco (5)'!$T$10))*100</f>
        <v>9.5402598967402573E-3</v>
      </c>
      <c r="AE24" s="40">
        <f t="shared" si="12"/>
        <v>93.32198870080677</v>
      </c>
      <c r="AF24" s="23">
        <f t="shared" si="13"/>
        <v>0</v>
      </c>
      <c r="AG24" s="23">
        <f t="shared" si="14"/>
        <v>0</v>
      </c>
      <c r="AH24" s="23">
        <f t="shared" si="15"/>
        <v>0</v>
      </c>
      <c r="AI24" s="23">
        <f t="shared" si="16"/>
        <v>0</v>
      </c>
      <c r="AJ24" s="23">
        <f t="shared" si="17"/>
        <v>6.6780112991932237</v>
      </c>
      <c r="AK24" s="117">
        <f t="shared" si="18"/>
        <v>0</v>
      </c>
      <c r="AL24" s="39">
        <f t="shared" si="19"/>
        <v>97.670276780371097</v>
      </c>
      <c r="AM24" s="39">
        <f t="shared" si="20"/>
        <v>0</v>
      </c>
      <c r="AN24" s="39">
        <f t="shared" si="21"/>
        <v>0</v>
      </c>
      <c r="AO24" s="39">
        <f t="shared" si="22"/>
        <v>2.3297232196289057</v>
      </c>
      <c r="AP24" s="39">
        <f t="shared" si="23"/>
        <v>96.522929043983311</v>
      </c>
      <c r="AQ24" s="39">
        <f t="shared" si="24"/>
        <v>98.82528464727524</v>
      </c>
      <c r="AR24" s="117">
        <f t="shared" si="25"/>
        <v>3.4546940898001401</v>
      </c>
      <c r="AS24" s="232">
        <f t="shared" si="26"/>
        <v>6.967035998361111E-2</v>
      </c>
      <c r="AT24" s="23">
        <f t="shared" ref="AT24:AV28" si="44">(AF24/100)*(($AC24/100)*($C$26))/($C$5/1000)</f>
        <v>0</v>
      </c>
      <c r="AU24" s="101">
        <f t="shared" si="44"/>
        <v>0</v>
      </c>
      <c r="AV24" s="101">
        <f t="shared" si="44"/>
        <v>0</v>
      </c>
      <c r="AW24" s="101">
        <f t="shared" si="42"/>
        <v>0.57842353827958071</v>
      </c>
      <c r="AX24" s="120">
        <f t="shared" si="42"/>
        <v>0</v>
      </c>
      <c r="AY24" s="40">
        <f t="shared" si="27"/>
        <v>2.9818914072985554</v>
      </c>
      <c r="AZ24" s="23">
        <f t="shared" si="28"/>
        <v>0</v>
      </c>
      <c r="BA24" s="1">
        <f t="shared" si="29"/>
        <v>0</v>
      </c>
      <c r="BB24" s="1">
        <f t="shared" si="30"/>
        <v>0</v>
      </c>
      <c r="BC24" s="1">
        <f t="shared" si="31"/>
        <v>16.201643307211057</v>
      </c>
      <c r="BD24" s="156">
        <f t="shared" si="32"/>
        <v>0</v>
      </c>
      <c r="BE24" s="134">
        <f t="shared" si="33"/>
        <v>5.536787270109416E-9</v>
      </c>
      <c r="BF24" s="1">
        <f t="shared" si="34"/>
        <v>0.36056869026375615</v>
      </c>
    </row>
    <row r="25" spans="2:58" x14ac:dyDescent="0.25">
      <c r="B25" s="260"/>
      <c r="C25" s="23">
        <f>(C24/1000)*60</f>
        <v>1.2</v>
      </c>
      <c r="D25" s="14" t="s">
        <v>22</v>
      </c>
      <c r="G25" s="17">
        <v>18</v>
      </c>
      <c r="H25" s="17">
        <v>255</v>
      </c>
      <c r="I25" s="2">
        <v>10308</v>
      </c>
      <c r="J25" s="2">
        <v>29</v>
      </c>
      <c r="N25" s="2">
        <v>66421</v>
      </c>
      <c r="O25" s="2">
        <v>0</v>
      </c>
      <c r="P25" s="2">
        <v>3</v>
      </c>
      <c r="R25" s="238"/>
      <c r="S25" s="32">
        <f t="shared" si="35"/>
        <v>1.5639649419032232E-6</v>
      </c>
      <c r="T25" s="33">
        <f t="shared" si="36"/>
        <v>4.5582403759046207E-9</v>
      </c>
      <c r="U25" s="33">
        <f t="shared" si="43"/>
        <v>0</v>
      </c>
      <c r="V25" s="33">
        <f t="shared" si="43"/>
        <v>0</v>
      </c>
      <c r="W25" s="33">
        <f t="shared" si="43"/>
        <v>0</v>
      </c>
      <c r="X25" s="33">
        <f t="shared" si="37"/>
        <v>8.4604898334156149E-6</v>
      </c>
      <c r="Y25" s="33">
        <f t="shared" si="38"/>
        <v>0</v>
      </c>
      <c r="Z25" s="33">
        <f t="shared" si="39"/>
        <v>3.2618229806826512E-10</v>
      </c>
      <c r="AA25" s="33">
        <f t="shared" si="40"/>
        <v>0</v>
      </c>
      <c r="AB25" s="34">
        <f t="shared" si="41"/>
        <v>0</v>
      </c>
      <c r="AC25" s="38">
        <f>(('Branco (5)'!$O$10-S25)/('Branco (5)'!$O$10))*100</f>
        <v>1.3978764842621105</v>
      </c>
      <c r="AD25" s="39">
        <f>(('Branco (5)'!$T$10-X25)/('Branco (5)'!$T$10))*100</f>
        <v>-0.17122255919985224</v>
      </c>
      <c r="AE25" s="40">
        <f t="shared" si="12"/>
        <v>93.32198870080677</v>
      </c>
      <c r="AF25" s="23">
        <f t="shared" si="13"/>
        <v>0</v>
      </c>
      <c r="AG25" s="23">
        <f t="shared" si="14"/>
        <v>0</v>
      </c>
      <c r="AH25" s="23">
        <f t="shared" si="15"/>
        <v>0</v>
      </c>
      <c r="AI25" s="23">
        <f t="shared" si="16"/>
        <v>0</v>
      </c>
      <c r="AJ25" s="23">
        <f t="shared" si="17"/>
        <v>6.6780112991932237</v>
      </c>
      <c r="AK25" s="117">
        <f t="shared" si="18"/>
        <v>0</v>
      </c>
      <c r="AL25" s="39">
        <f t="shared" si="19"/>
        <v>97.670276780371097</v>
      </c>
      <c r="AM25" s="39">
        <f t="shared" si="20"/>
        <v>0</v>
      </c>
      <c r="AN25" s="39">
        <f t="shared" si="21"/>
        <v>0</v>
      </c>
      <c r="AO25" s="39">
        <f t="shared" si="22"/>
        <v>2.3297232196289057</v>
      </c>
      <c r="AP25" s="39">
        <f t="shared" si="23"/>
        <v>97.388797618546462</v>
      </c>
      <c r="AQ25" s="39">
        <f t="shared" si="24"/>
        <v>99.711806732709903</v>
      </c>
      <c r="AR25" s="117">
        <f t="shared" si="25"/>
        <v>1.3653098312265239</v>
      </c>
      <c r="AS25" s="232">
        <f t="shared" si="26"/>
        <v>2.7781019967172662E-2</v>
      </c>
      <c r="AT25" s="23">
        <f t="shared" si="44"/>
        <v>0</v>
      </c>
      <c r="AU25" s="23">
        <f t="shared" si="44"/>
        <v>0</v>
      </c>
      <c r="AV25" s="23">
        <f t="shared" si="44"/>
        <v>0</v>
      </c>
      <c r="AW25" s="23">
        <f t="shared" si="42"/>
        <v>0.22859544807674423</v>
      </c>
      <c r="AX25" s="117">
        <f t="shared" si="42"/>
        <v>0</v>
      </c>
      <c r="AY25" s="40">
        <f t="shared" si="27"/>
        <v>1.1890276545949898</v>
      </c>
      <c r="AZ25" s="23">
        <f t="shared" si="28"/>
        <v>0</v>
      </c>
      <c r="BA25" s="1">
        <f t="shared" si="29"/>
        <v>0</v>
      </c>
      <c r="BB25" s="1">
        <f t="shared" si="30"/>
        <v>0</v>
      </c>
      <c r="BC25" s="1">
        <f t="shared" si="31"/>
        <v>6.4029585006296061</v>
      </c>
      <c r="BD25" s="156">
        <f t="shared" si="32"/>
        <v>0</v>
      </c>
      <c r="BE25" s="134">
        <f t="shared" si="33"/>
        <v>5.536787270109416E-9</v>
      </c>
      <c r="BF25" s="1">
        <f t="shared" si="34"/>
        <v>0.35277356929231801</v>
      </c>
    </row>
    <row r="26" spans="2:58" ht="15.75" customHeight="1" thickBot="1" x14ac:dyDescent="0.4">
      <c r="B26" s="254"/>
      <c r="C26" s="25">
        <f>(1*C25)/(0.082057*298)</f>
        <v>4.9073761380307494E-2</v>
      </c>
      <c r="D26" s="15" t="s">
        <v>25</v>
      </c>
      <c r="G26" s="17">
        <v>19</v>
      </c>
      <c r="H26" s="17">
        <v>270</v>
      </c>
      <c r="I26" s="2">
        <v>10483</v>
      </c>
      <c r="J26" s="2">
        <v>30</v>
      </c>
      <c r="N26" s="2">
        <v>66475</v>
      </c>
      <c r="O26" s="2">
        <v>0</v>
      </c>
      <c r="P26" s="2">
        <v>3</v>
      </c>
      <c r="R26" s="238"/>
      <c r="S26" s="32">
        <f t="shared" si="35"/>
        <v>1.5407961981399621E-6</v>
      </c>
      <c r="T26" s="33">
        <f t="shared" si="36"/>
        <v>4.5582403759046207E-9</v>
      </c>
      <c r="U26" s="33">
        <f t="shared" si="43"/>
        <v>0</v>
      </c>
      <c r="V26" s="33">
        <f t="shared" si="43"/>
        <v>0</v>
      </c>
      <c r="W26" s="33">
        <f t="shared" si="43"/>
        <v>0</v>
      </c>
      <c r="X26" s="33">
        <f t="shared" si="37"/>
        <v>8.4505661021263257E-6</v>
      </c>
      <c r="Y26" s="33">
        <f t="shared" si="38"/>
        <v>0</v>
      </c>
      <c r="Z26" s="33">
        <f t="shared" si="39"/>
        <v>3.2618229806826512E-10</v>
      </c>
      <c r="AA26" s="33">
        <f t="shared" si="40"/>
        <v>0</v>
      </c>
      <c r="AB26" s="34">
        <f t="shared" si="41"/>
        <v>0</v>
      </c>
      <c r="AC26" s="38">
        <f>(('Branco (5)'!$O$10-S26)/('Branco (5)'!$O$10))*100</f>
        <v>2.8585788779292622</v>
      </c>
      <c r="AD26" s="39">
        <f>(('Branco (5)'!$T$10-X26)/('Branco (5)'!$T$10))*100</f>
        <v>-5.3726726787066109E-2</v>
      </c>
      <c r="AE26" s="40">
        <f t="shared" si="12"/>
        <v>93.32198870080677</v>
      </c>
      <c r="AF26" s="23">
        <f t="shared" si="13"/>
        <v>0</v>
      </c>
      <c r="AG26" s="23">
        <f t="shared" si="14"/>
        <v>0</v>
      </c>
      <c r="AH26" s="23">
        <f t="shared" si="15"/>
        <v>0</v>
      </c>
      <c r="AI26" s="23">
        <f t="shared" si="16"/>
        <v>0</v>
      </c>
      <c r="AJ26" s="23">
        <f t="shared" si="17"/>
        <v>6.6780112991932237</v>
      </c>
      <c r="AK26" s="117">
        <f t="shared" si="18"/>
        <v>0</v>
      </c>
      <c r="AL26" s="39">
        <f t="shared" si="19"/>
        <v>97.670276780371097</v>
      </c>
      <c r="AM26" s="39">
        <f t="shared" si="20"/>
        <v>0</v>
      </c>
      <c r="AN26" s="39">
        <f t="shared" si="21"/>
        <v>0</v>
      </c>
      <c r="AO26" s="39">
        <f t="shared" si="22"/>
        <v>2.3297232196289057</v>
      </c>
      <c r="AP26" s="39">
        <f t="shared" si="23"/>
        <v>96.801272020597679</v>
      </c>
      <c r="AQ26" s="39">
        <f t="shared" si="24"/>
        <v>99.110266922118456</v>
      </c>
      <c r="AR26" s="117">
        <f t="shared" si="25"/>
        <v>2.7919819020587369</v>
      </c>
      <c r="AS26" s="232">
        <f t="shared" si="26"/>
        <v>5.6467898860827884E-2</v>
      </c>
      <c r="AT26" s="23">
        <f t="shared" si="44"/>
        <v>0</v>
      </c>
      <c r="AU26" s="23">
        <f t="shared" si="44"/>
        <v>0</v>
      </c>
      <c r="AV26" s="23">
        <f t="shared" si="44"/>
        <v>0</v>
      </c>
      <c r="AW26" s="23">
        <f t="shared" si="42"/>
        <v>0.46746484887603917</v>
      </c>
      <c r="AX26" s="117">
        <f t="shared" si="42"/>
        <v>0</v>
      </c>
      <c r="AY26" s="40">
        <f t="shared" si="27"/>
        <v>2.4168260712434333</v>
      </c>
      <c r="AZ26" s="23">
        <f t="shared" si="28"/>
        <v>0</v>
      </c>
      <c r="BA26" s="1">
        <f t="shared" si="29"/>
        <v>0</v>
      </c>
      <c r="BB26" s="1">
        <f t="shared" si="30"/>
        <v>0</v>
      </c>
      <c r="BC26" s="1">
        <f t="shared" si="31"/>
        <v>13.093690417017857</v>
      </c>
      <c r="BD26" s="156">
        <f t="shared" si="32"/>
        <v>0</v>
      </c>
      <c r="BE26" s="134">
        <f t="shared" si="33"/>
        <v>5.536787270109416E-9</v>
      </c>
      <c r="BF26" s="1">
        <f t="shared" si="34"/>
        <v>0.3580591840405653</v>
      </c>
    </row>
    <row r="27" spans="2:58" ht="15.75" thickBot="1" x14ac:dyDescent="0.3">
      <c r="G27" s="17">
        <v>20</v>
      </c>
      <c r="H27" s="17">
        <v>285</v>
      </c>
      <c r="I27" s="2">
        <v>10346</v>
      </c>
      <c r="J27" s="2">
        <v>30</v>
      </c>
      <c r="N27" s="2">
        <v>66243</v>
      </c>
      <c r="O27" s="2">
        <v>0</v>
      </c>
      <c r="P27" s="2">
        <v>3</v>
      </c>
      <c r="R27" s="238"/>
      <c r="S27" s="32">
        <f t="shared" si="35"/>
        <v>1.566954457227515E-6</v>
      </c>
      <c r="T27" s="33">
        <f t="shared" si="36"/>
        <v>4.7154210785220211E-9</v>
      </c>
      <c r="U27" s="33">
        <f t="shared" si="43"/>
        <v>0</v>
      </c>
      <c r="V27" s="33">
        <f t="shared" si="43"/>
        <v>0</v>
      </c>
      <c r="W27" s="33">
        <f t="shared" si="43"/>
        <v>0</v>
      </c>
      <c r="X27" s="33">
        <f t="shared" si="37"/>
        <v>8.4574363776342945E-6</v>
      </c>
      <c r="Y27" s="33">
        <f t="shared" si="38"/>
        <v>0</v>
      </c>
      <c r="Z27" s="33">
        <f t="shared" si="39"/>
        <v>3.2618229806826512E-10</v>
      </c>
      <c r="AA27" s="33">
        <f t="shared" si="40"/>
        <v>0</v>
      </c>
      <c r="AB27" s="34">
        <f t="shared" si="41"/>
        <v>0</v>
      </c>
      <c r="AC27" s="38">
        <f>(('Branco (5)'!$O$10-S27)/('Branco (5)'!$O$10))*100</f>
        <v>1.2093987560469877</v>
      </c>
      <c r="AD27" s="39">
        <f>(('Branco (5)'!$T$10-X27)/('Branco (5)'!$T$10))*100</f>
        <v>-0.13506999538052572</v>
      </c>
      <c r="AE27" s="40">
        <f t="shared" si="12"/>
        <v>93.530187249896926</v>
      </c>
      <c r="AF27" s="23">
        <f t="shared" si="13"/>
        <v>0</v>
      </c>
      <c r="AG27" s="23">
        <f t="shared" si="14"/>
        <v>0</v>
      </c>
      <c r="AH27" s="23">
        <f t="shared" si="15"/>
        <v>0</v>
      </c>
      <c r="AI27" s="23">
        <f t="shared" si="16"/>
        <v>0</v>
      </c>
      <c r="AJ27" s="23">
        <f t="shared" si="17"/>
        <v>6.4698127501030669</v>
      </c>
      <c r="AK27" s="117">
        <f t="shared" si="18"/>
        <v>0</v>
      </c>
      <c r="AL27" s="39">
        <f t="shared" si="19"/>
        <v>97.746183965175675</v>
      </c>
      <c r="AM27" s="39">
        <f t="shared" si="20"/>
        <v>0</v>
      </c>
      <c r="AN27" s="39">
        <f t="shared" si="21"/>
        <v>0</v>
      </c>
      <c r="AO27" s="39">
        <f t="shared" si="22"/>
        <v>2.2538160348243097</v>
      </c>
      <c r="AP27" s="39">
        <f t="shared" si="23"/>
        <v>97.51176324327875</v>
      </c>
      <c r="AQ27" s="39">
        <f t="shared" si="24"/>
        <v>99.76017404221075</v>
      </c>
      <c r="AR27" s="117">
        <f t="shared" si="25"/>
        <v>1.1821411329582348</v>
      </c>
      <c r="AS27" s="232">
        <f t="shared" si="26"/>
        <v>2.4065612015010326E-2</v>
      </c>
      <c r="AT27" s="23">
        <f t="shared" si="44"/>
        <v>0</v>
      </c>
      <c r="AU27" s="23">
        <f t="shared" si="44"/>
        <v>0</v>
      </c>
      <c r="AV27" s="23">
        <f t="shared" si="44"/>
        <v>0</v>
      </c>
      <c r="AW27" s="23">
        <f t="shared" si="42"/>
        <v>0.19160765627666498</v>
      </c>
      <c r="AX27" s="117">
        <f t="shared" si="42"/>
        <v>0</v>
      </c>
      <c r="AY27" s="40">
        <f t="shared" si="27"/>
        <v>1.0300081942424419</v>
      </c>
      <c r="AZ27" s="23">
        <f t="shared" si="28"/>
        <v>0</v>
      </c>
      <c r="BA27" s="1">
        <f t="shared" si="29"/>
        <v>0</v>
      </c>
      <c r="BB27" s="1">
        <f t="shared" si="30"/>
        <v>0</v>
      </c>
      <c r="BC27" s="1">
        <f t="shared" si="31"/>
        <v>5.3669304523093864</v>
      </c>
      <c r="BD27" s="156">
        <f t="shared" si="32"/>
        <v>0</v>
      </c>
      <c r="BE27" s="134">
        <f t="shared" si="33"/>
        <v>5.6939679727268164E-9</v>
      </c>
      <c r="BF27" s="1">
        <f t="shared" si="34"/>
        <v>0.3620623580888282</v>
      </c>
    </row>
    <row r="28" spans="2:58" x14ac:dyDescent="0.25">
      <c r="B28" s="261" t="s">
        <v>26</v>
      </c>
      <c r="C28" s="262"/>
      <c r="D28" s="21">
        <f>(1*(0.25/1000))/(0.082057*373)</f>
        <v>8.1679964763916645E-6</v>
      </c>
      <c r="G28" s="17">
        <v>21</v>
      </c>
      <c r="H28" s="17">
        <v>300</v>
      </c>
      <c r="I28" s="2">
        <v>10454</v>
      </c>
      <c r="J28" s="2">
        <v>30</v>
      </c>
      <c r="N28" s="2">
        <v>66423</v>
      </c>
      <c r="O28" s="2">
        <v>0</v>
      </c>
      <c r="P28" s="2">
        <v>3</v>
      </c>
      <c r="R28" s="238"/>
      <c r="S28" s="32">
        <f t="shared" si="35"/>
        <v>1.5464762772561165E-6</v>
      </c>
      <c r="T28" s="33">
        <f t="shared" si="36"/>
        <v>4.7154210785220211E-9</v>
      </c>
      <c r="U28" s="33">
        <f t="shared" si="43"/>
        <v>0</v>
      </c>
      <c r="V28" s="33">
        <f t="shared" si="43"/>
        <v>0</v>
      </c>
      <c r="W28" s="33">
        <f t="shared" si="43"/>
        <v>0</v>
      </c>
      <c r="X28" s="33">
        <f t="shared" si="37"/>
        <v>8.4279196384148713E-6</v>
      </c>
      <c r="Y28" s="33">
        <f t="shared" si="38"/>
        <v>0</v>
      </c>
      <c r="Z28" s="33">
        <f t="shared" si="39"/>
        <v>3.2618229806826512E-10</v>
      </c>
      <c r="AA28" s="33">
        <f t="shared" si="40"/>
        <v>0</v>
      </c>
      <c r="AB28" s="34">
        <f t="shared" si="41"/>
        <v>0</v>
      </c>
      <c r="AC28" s="38">
        <f>(('Branco (5)'!$O$10-S28)/('Branco (5)'!$O$10))*100</f>
        <v>2.5004711943205407</v>
      </c>
      <c r="AD28" s="39">
        <f>(('Branco (5)'!$T$10-X28)/('Branco (5)'!$T$10))*100</f>
        <v>0.21440478820621039</v>
      </c>
      <c r="AE28" s="40">
        <f t="shared" si="12"/>
        <v>93.530187249896926</v>
      </c>
      <c r="AF28" s="23">
        <f t="shared" si="13"/>
        <v>0</v>
      </c>
      <c r="AG28" s="23">
        <f t="shared" si="14"/>
        <v>0</v>
      </c>
      <c r="AH28" s="23">
        <f t="shared" si="15"/>
        <v>0</v>
      </c>
      <c r="AI28" s="23">
        <f t="shared" si="16"/>
        <v>0</v>
      </c>
      <c r="AJ28" s="23">
        <f t="shared" si="17"/>
        <v>6.4698127501030669</v>
      </c>
      <c r="AK28" s="117">
        <f t="shared" si="18"/>
        <v>0</v>
      </c>
      <c r="AL28" s="39">
        <f t="shared" si="19"/>
        <v>97.746183965175675</v>
      </c>
      <c r="AM28" s="39">
        <f t="shared" si="20"/>
        <v>0</v>
      </c>
      <c r="AN28" s="39">
        <f t="shared" si="21"/>
        <v>0</v>
      </c>
      <c r="AO28" s="39">
        <f t="shared" si="22"/>
        <v>2.2538160348243097</v>
      </c>
      <c r="AP28" s="39">
        <f>AL28*AQ28/100</f>
        <v>96.838494210279165</v>
      </c>
      <c r="AQ28" s="39">
        <f t="shared" si="24"/>
        <v>99.071380878439314</v>
      </c>
      <c r="AR28" s="117">
        <f t="shared" si="25"/>
        <v>2.444115173596781</v>
      </c>
      <c r="AS28" s="232">
        <f t="shared" si="26"/>
        <v>4.9412891369958627E-2</v>
      </c>
      <c r="AT28" s="23">
        <f t="shared" si="44"/>
        <v>0</v>
      </c>
      <c r="AU28" s="101">
        <f t="shared" si="44"/>
        <v>0</v>
      </c>
      <c r="AV28" s="101">
        <f t="shared" si="44"/>
        <v>0</v>
      </c>
      <c r="AW28" s="101">
        <f t="shared" si="42"/>
        <v>0.39615505037980853</v>
      </c>
      <c r="AX28" s="120">
        <f t="shared" si="42"/>
        <v>0</v>
      </c>
      <c r="AY28" s="40">
        <f t="shared" si="27"/>
        <v>2.1148717506342289</v>
      </c>
      <c r="AZ28" s="23">
        <f t="shared" si="28"/>
        <v>0</v>
      </c>
      <c r="BA28" s="1">
        <f t="shared" si="29"/>
        <v>0</v>
      </c>
      <c r="BB28" s="1">
        <f t="shared" si="30"/>
        <v>0</v>
      </c>
      <c r="BC28" s="1">
        <f t="shared" si="31"/>
        <v>11.096302961138438</v>
      </c>
      <c r="BD28" s="156">
        <f t="shared" si="32"/>
        <v>0</v>
      </c>
      <c r="BE28" s="134">
        <f t="shared" si="33"/>
        <v>5.6939679727268164E-9</v>
      </c>
      <c r="BF28" s="1">
        <f t="shared" si="34"/>
        <v>0.36683913960013648</v>
      </c>
    </row>
    <row r="29" spans="2:58" x14ac:dyDescent="0.25">
      <c r="B29" s="249" t="s">
        <v>29</v>
      </c>
      <c r="C29" s="250"/>
      <c r="D29" s="22">
        <f>1/3</f>
        <v>0.33333333333333331</v>
      </c>
      <c r="G29" s="17"/>
      <c r="H29" s="17"/>
      <c r="S29" s="32"/>
      <c r="T29" s="33"/>
      <c r="U29" s="33"/>
      <c r="V29" s="33"/>
      <c r="W29" s="33"/>
      <c r="X29" s="33"/>
      <c r="Y29" s="33"/>
      <c r="Z29" s="33"/>
      <c r="AA29" s="33"/>
      <c r="AB29" s="34"/>
      <c r="AC29" s="38"/>
      <c r="AD29" s="39"/>
      <c r="AE29" s="40"/>
      <c r="AF29" s="23"/>
      <c r="AG29" s="23"/>
      <c r="AH29" s="23"/>
      <c r="AI29" s="23"/>
      <c r="AJ29" s="23"/>
      <c r="AK29" s="117"/>
      <c r="AL29" s="39"/>
      <c r="AM29" s="39"/>
      <c r="AN29" s="39"/>
      <c r="AO29" s="39"/>
      <c r="AP29" s="39"/>
      <c r="AQ29" s="39"/>
      <c r="AR29" s="117"/>
      <c r="AS29" s="40"/>
      <c r="AT29" s="23"/>
      <c r="AU29" s="23"/>
      <c r="AV29" s="23"/>
      <c r="AW29" s="23"/>
      <c r="AX29" s="117"/>
      <c r="AY29" s="40"/>
      <c r="AZ29" s="23"/>
      <c r="BA29" s="1"/>
      <c r="BB29" s="1"/>
      <c r="BC29" s="1"/>
      <c r="BD29" s="156"/>
      <c r="BE29" s="134"/>
      <c r="BF29" s="1"/>
    </row>
    <row r="30" spans="2:58" x14ac:dyDescent="0.25">
      <c r="B30" s="249" t="s">
        <v>30</v>
      </c>
      <c r="C30" s="250"/>
      <c r="D30" s="22">
        <f>2/3</f>
        <v>0.66666666666666663</v>
      </c>
      <c r="G30" s="17"/>
      <c r="H30" s="17"/>
      <c r="I30" s="42"/>
      <c r="J30" s="42"/>
      <c r="K30" s="42"/>
      <c r="L30" s="42"/>
      <c r="M30" s="42"/>
      <c r="N30" s="42"/>
      <c r="O30" s="42"/>
      <c r="P30" s="42"/>
      <c r="Q30" s="42"/>
      <c r="R30" s="43"/>
      <c r="S30" s="32"/>
      <c r="T30" s="33"/>
      <c r="U30" s="33"/>
      <c r="V30" s="33"/>
      <c r="W30" s="33"/>
      <c r="X30" s="33"/>
      <c r="Y30" s="33"/>
      <c r="Z30" s="33"/>
      <c r="AA30" s="33"/>
      <c r="AB30" s="34"/>
      <c r="AC30" s="38"/>
      <c r="AD30" s="39"/>
      <c r="AE30" s="40"/>
      <c r="AF30" s="23"/>
      <c r="AG30" s="23"/>
      <c r="AH30" s="23"/>
      <c r="AI30" s="23"/>
      <c r="AJ30" s="23"/>
      <c r="AK30" s="117"/>
      <c r="AL30" s="39"/>
      <c r="AM30" s="39"/>
      <c r="AN30" s="39"/>
      <c r="AO30" s="39"/>
      <c r="AP30" s="39"/>
      <c r="AQ30" s="39"/>
      <c r="AR30" s="14"/>
      <c r="AS30" s="40"/>
      <c r="AT30" s="23"/>
      <c r="AU30" s="23"/>
      <c r="AV30" s="23"/>
      <c r="AW30" s="23"/>
      <c r="AX30" s="117"/>
      <c r="AY30" s="40"/>
      <c r="AZ30" s="23"/>
      <c r="BA30" s="1"/>
      <c r="BB30" s="1"/>
      <c r="BC30" s="1"/>
      <c r="BD30" s="156"/>
      <c r="BE30" s="134"/>
      <c r="BF30" s="1"/>
    </row>
    <row r="31" spans="2:58" x14ac:dyDescent="0.25">
      <c r="B31" s="249" t="s">
        <v>27</v>
      </c>
      <c r="C31" s="250"/>
      <c r="D31" s="26">
        <f>D28*D29</f>
        <v>2.7226654921305548E-6</v>
      </c>
      <c r="G31" s="17"/>
      <c r="H31" s="17"/>
      <c r="I31" s="42"/>
      <c r="J31" s="42"/>
      <c r="K31" s="42"/>
      <c r="L31" s="42"/>
      <c r="M31" s="42"/>
      <c r="N31" s="42"/>
      <c r="O31" s="42"/>
      <c r="P31" s="42"/>
      <c r="Q31" s="42"/>
      <c r="R31" s="43"/>
      <c r="S31" s="32"/>
      <c r="T31" s="33"/>
      <c r="U31" s="33"/>
      <c r="V31" s="33"/>
      <c r="W31" s="33"/>
      <c r="X31" s="33"/>
      <c r="Y31" s="33"/>
      <c r="Z31" s="33"/>
      <c r="AA31" s="33"/>
      <c r="AB31" s="34"/>
      <c r="AC31" s="38"/>
      <c r="AD31" s="39"/>
      <c r="AE31" s="40"/>
      <c r="AF31" s="23"/>
      <c r="AG31" s="23"/>
      <c r="AH31" s="23"/>
      <c r="AI31" s="23"/>
      <c r="AJ31" s="23"/>
      <c r="AK31" s="117"/>
      <c r="AL31" s="39"/>
      <c r="AM31" s="39"/>
      <c r="AN31" s="39"/>
      <c r="AO31" s="39"/>
      <c r="AP31" s="39"/>
      <c r="AQ31" s="39"/>
      <c r="AR31" s="14"/>
      <c r="AS31" s="40"/>
      <c r="AT31" s="23"/>
      <c r="AU31" s="23"/>
      <c r="AV31" s="23"/>
      <c r="AW31" s="23"/>
      <c r="AX31" s="117"/>
      <c r="AY31" s="40"/>
      <c r="AZ31" s="23"/>
      <c r="BA31" s="1"/>
      <c r="BB31" s="1"/>
      <c r="BC31" s="1"/>
      <c r="BD31" s="156"/>
      <c r="BE31" s="134"/>
      <c r="BF31" s="1"/>
    </row>
    <row r="32" spans="2:58" ht="15.75" thickBot="1" x14ac:dyDescent="0.3">
      <c r="B32" s="251" t="s">
        <v>28</v>
      </c>
      <c r="C32" s="252"/>
      <c r="D32" s="27">
        <f>D28*D30</f>
        <v>5.4453309842611097E-6</v>
      </c>
      <c r="G32" s="18"/>
      <c r="H32" s="18"/>
      <c r="I32" s="45"/>
      <c r="J32" s="45"/>
      <c r="K32" s="45"/>
      <c r="L32" s="45"/>
      <c r="M32" s="45"/>
      <c r="N32" s="45"/>
      <c r="O32" s="45"/>
      <c r="P32" s="45"/>
      <c r="Q32" s="45"/>
      <c r="R32" s="46"/>
      <c r="S32" s="35"/>
      <c r="T32" s="36"/>
      <c r="U32" s="36"/>
      <c r="V32" s="36"/>
      <c r="W32" s="36"/>
      <c r="X32" s="36"/>
      <c r="Y32" s="36"/>
      <c r="Z32" s="36"/>
      <c r="AA32" s="36"/>
      <c r="AB32" s="37"/>
      <c r="AC32" s="38"/>
      <c r="AD32" s="107"/>
      <c r="AE32" s="121"/>
      <c r="AF32" s="118"/>
      <c r="AG32" s="118"/>
      <c r="AH32" s="118"/>
      <c r="AI32" s="118"/>
      <c r="AJ32" s="118"/>
      <c r="AK32" s="119"/>
      <c r="AL32" s="107"/>
      <c r="AM32" s="107"/>
      <c r="AN32" s="107"/>
      <c r="AO32" s="107"/>
      <c r="AP32" s="107"/>
      <c r="AQ32" s="107"/>
      <c r="AR32" s="15"/>
      <c r="AS32" s="121"/>
      <c r="AT32" s="118"/>
      <c r="AU32" s="118"/>
      <c r="AV32" s="118"/>
      <c r="AW32" s="118"/>
      <c r="AX32" s="119"/>
      <c r="AY32" s="121"/>
      <c r="AZ32" s="118"/>
      <c r="BA32" s="179"/>
      <c r="BB32" s="179"/>
      <c r="BC32" s="179"/>
      <c r="BD32" s="180"/>
      <c r="BE32" s="134"/>
      <c r="BF32" s="1"/>
    </row>
    <row r="33" spans="2:58" x14ac:dyDescent="0.25">
      <c r="AC33" s="105" t="s">
        <v>54</v>
      </c>
    </row>
    <row r="34" spans="2:58" ht="15.75" thickBot="1" x14ac:dyDescent="0.3">
      <c r="B34" s="28">
        <f>D28*0.24</f>
        <v>1.9603191543339994E-6</v>
      </c>
      <c r="C34" s="1">
        <v>1028</v>
      </c>
      <c r="AC34" s="106">
        <f>AVERAGE(AC12:AC28)</f>
        <v>2.3108847735865079</v>
      </c>
      <c r="BF34" s="1">
        <f>AVERAGE(BF9:BF12)</f>
        <v>1.653593074684033</v>
      </c>
    </row>
    <row r="35" spans="2:58" ht="15.75" thickBot="1" x14ac:dyDescent="0.3">
      <c r="B35" s="28">
        <f>B34/C37</f>
        <v>1.9137512082661891E-9</v>
      </c>
      <c r="C35">
        <v>1009</v>
      </c>
      <c r="BF35" s="1">
        <f>AVERAGE(BF13:BF16)</f>
        <v>0.43647847327133837</v>
      </c>
    </row>
    <row r="36" spans="2:58" ht="15.75" thickBot="1" x14ac:dyDescent="0.3">
      <c r="C36">
        <v>1036</v>
      </c>
      <c r="F36" s="265" t="s">
        <v>68</v>
      </c>
      <c r="G36" s="255" t="s">
        <v>84</v>
      </c>
      <c r="H36" s="256"/>
      <c r="I36" s="256"/>
      <c r="J36" s="256"/>
      <c r="K36" s="256"/>
      <c r="L36" s="257"/>
      <c r="M36" s="268" t="s">
        <v>35</v>
      </c>
      <c r="N36" s="265" t="s">
        <v>87</v>
      </c>
      <c r="O36" s="265" t="s">
        <v>86</v>
      </c>
      <c r="P36" s="258" t="s">
        <v>38</v>
      </c>
      <c r="Q36" s="265" t="s">
        <v>53</v>
      </c>
      <c r="R36" s="265" t="s">
        <v>69</v>
      </c>
      <c r="BF36" s="1">
        <f>AVERAGE(BF18:BF21)</f>
        <v>0.37058016870452193</v>
      </c>
    </row>
    <row r="37" spans="2:58" ht="15.75" thickBot="1" x14ac:dyDescent="0.3">
      <c r="C37" s="1">
        <f>AVERAGE(C34:C36)</f>
        <v>1024.3333333333333</v>
      </c>
      <c r="F37" s="266"/>
      <c r="G37" s="131" t="s">
        <v>40</v>
      </c>
      <c r="H37" s="132" t="s">
        <v>41</v>
      </c>
      <c r="I37" s="132" t="s">
        <v>42</v>
      </c>
      <c r="J37" s="132" t="s">
        <v>10</v>
      </c>
      <c r="K37" s="132" t="s">
        <v>37</v>
      </c>
      <c r="L37" s="163" t="s">
        <v>11</v>
      </c>
      <c r="M37" s="269"/>
      <c r="N37" s="266"/>
      <c r="O37" s="266"/>
      <c r="P37" s="259"/>
      <c r="Q37" s="266"/>
      <c r="R37" s="266"/>
      <c r="BF37" s="1">
        <f>AVERAGE(BF22:BF25)</f>
        <v>0.36318318834654878</v>
      </c>
    </row>
    <row r="38" spans="2:58" x14ac:dyDescent="0.25">
      <c r="F38" s="152">
        <v>1</v>
      </c>
      <c r="G38" s="160">
        <f>AVERAGE(AE10:AE12)</f>
        <v>71.332251695626042</v>
      </c>
      <c r="H38" s="165">
        <f>AVERAGE(AF10:AF12)</f>
        <v>0</v>
      </c>
      <c r="I38" s="165">
        <f>AVERAGE(AG10:AG12)</f>
        <v>0</v>
      </c>
      <c r="J38" s="165">
        <f>AVERAGE(AH10:AH12)</f>
        <v>0</v>
      </c>
      <c r="K38" s="165">
        <f>AVERAGE(AJ10:AJ12)</f>
        <v>6.7668045595191719</v>
      </c>
      <c r="L38" s="166">
        <f>AVERAGE(AK10:AK12)</f>
        <v>0</v>
      </c>
      <c r="M38" s="173">
        <f>AVERAGE(AC9:AC12)</f>
        <v>8.3479927121945074</v>
      </c>
      <c r="N38" s="170">
        <f>AVERAGE(AI8:AI12)</f>
        <v>18.774619055757707</v>
      </c>
      <c r="O38" s="173">
        <f>AVERAGE(AL9:AL12)</f>
        <v>97.005023843845578</v>
      </c>
      <c r="P38" s="173">
        <f>AVERAGE(AQ10:AQ12)</f>
        <v>98.396029533681826</v>
      </c>
      <c r="Q38" s="199">
        <f>AVERAGE(AR10:AR12)</f>
        <v>4.7358623513828135</v>
      </c>
      <c r="R38" s="176">
        <f>AVERAGE(AY10:AY12)</f>
        <v>4.0592402302304427</v>
      </c>
      <c r="BF38" s="1">
        <f>AVERAGE(BF26:BF28)</f>
        <v>0.3623202272431767</v>
      </c>
    </row>
    <row r="39" spans="2:58" x14ac:dyDescent="0.25">
      <c r="B39" s="5"/>
      <c r="C39" s="3"/>
      <c r="D39" s="198"/>
      <c r="F39" s="148">
        <v>2</v>
      </c>
      <c r="G39" s="161">
        <f>AVERAGE(AE13:AE16)</f>
        <v>88.159238842120686</v>
      </c>
      <c r="H39" s="164">
        <f>AVERAGE(AF13:AF16)</f>
        <v>0</v>
      </c>
      <c r="I39" s="164">
        <f>AVERAGE(AG13:AG16)</f>
        <v>0</v>
      </c>
      <c r="J39" s="164">
        <f>AVERAGE(AH13:AH16)</f>
        <v>0</v>
      </c>
      <c r="K39" s="164">
        <f>AVERAGE(AJ13:AJ16)</f>
        <v>7.6704125711724194</v>
      </c>
      <c r="L39" s="167">
        <f>AVERAGE(AK13:AK16)</f>
        <v>0</v>
      </c>
      <c r="M39" s="174">
        <f>AVERAGE(AC13,AC16)</f>
        <v>2.769051957027072</v>
      </c>
      <c r="N39" s="171">
        <f>AVERAGE(AI13:AI16)</f>
        <v>4.1703485867068908</v>
      </c>
      <c r="O39" s="174">
        <f>AVERAGE(AL13:AL16)</f>
        <v>97.193271099005017</v>
      </c>
      <c r="P39" s="174">
        <f>AVERAGE(AQ13:AQ16)</f>
        <v>99.283991044817611</v>
      </c>
      <c r="Q39" s="200">
        <f>AVERAGE(AR13:AR16)</f>
        <v>2.4918988493481162</v>
      </c>
      <c r="R39" s="177">
        <f>AVERAGE(AY13:AY16)</f>
        <v>2.1585565193756477</v>
      </c>
    </row>
    <row r="40" spans="2:58" x14ac:dyDescent="0.25">
      <c r="F40" s="148">
        <v>3</v>
      </c>
      <c r="G40" s="161">
        <f t="shared" ref="G40:J40" si="45">AVERAGE(AE18:AE21)</f>
        <v>91.797901697388141</v>
      </c>
      <c r="H40" s="164">
        <f t="shared" si="45"/>
        <v>0</v>
      </c>
      <c r="I40" s="164">
        <f t="shared" si="45"/>
        <v>0</v>
      </c>
      <c r="J40" s="164">
        <f t="shared" si="45"/>
        <v>0</v>
      </c>
      <c r="K40" s="164">
        <f>AVERAGE(AJ18:AJ21)</f>
        <v>8.202098302611871</v>
      </c>
      <c r="L40" s="167">
        <f>AVERAGE(AK18:AK21)</f>
        <v>0</v>
      </c>
      <c r="M40" s="174">
        <f>AVERAGE(AC17:AC20)</f>
        <v>2.4910473079097821</v>
      </c>
      <c r="N40" s="171">
        <f>AVERAGE(AI18:AI21)</f>
        <v>0</v>
      </c>
      <c r="O40" s="174">
        <f>AVERAGE(AL18:AL21)</f>
        <v>97.105798594287705</v>
      </c>
      <c r="P40" s="174">
        <f>AVERAGE(AQ18:AQ21)</f>
        <v>99.436441654653947</v>
      </c>
      <c r="Q40" s="200">
        <f>AVERAGE(AR18:AR21)</f>
        <v>1.935461832511655</v>
      </c>
      <c r="R40" s="177">
        <f>AVERAGE(AY18:AY21)</f>
        <v>1.678961611723883</v>
      </c>
    </row>
    <row r="41" spans="2:58" x14ac:dyDescent="0.25">
      <c r="F41" s="148">
        <v>4</v>
      </c>
      <c r="G41" s="161">
        <f t="shared" ref="G41:J41" si="46">AVERAGE(AE22:AE25)</f>
        <v>92.27207323748172</v>
      </c>
      <c r="H41" s="164">
        <f t="shared" si="46"/>
        <v>0</v>
      </c>
      <c r="I41" s="164">
        <f t="shared" si="46"/>
        <v>0</v>
      </c>
      <c r="J41" s="164">
        <f t="shared" si="46"/>
        <v>0</v>
      </c>
      <c r="K41" s="164">
        <f>AVERAGE(AJ22:AJ25)</f>
        <v>7.7279267625182673</v>
      </c>
      <c r="L41" s="167">
        <f>AVERAGE(AK22:AK25)</f>
        <v>0</v>
      </c>
      <c r="M41" s="174">
        <f>AVERAGE(AC21,AC24)</f>
        <v>2.2130426587924852</v>
      </c>
      <c r="N41" s="171">
        <f>AVERAGE(AI22:AI25)</f>
        <v>0</v>
      </c>
      <c r="O41" s="174">
        <f>AVERAGE(AL22:AL25)</f>
        <v>97.276536088141881</v>
      </c>
      <c r="P41" s="174">
        <f>AVERAGE(AQ22:AQ25)</f>
        <v>99.414034806241631</v>
      </c>
      <c r="Q41" s="200">
        <f>AVERAGE(AR22:AR25)</f>
        <v>2.0296345011091974</v>
      </c>
      <c r="R41" s="177">
        <f>AVERAGE(AY22:AY25)</f>
        <v>1.75968237410196</v>
      </c>
    </row>
    <row r="42" spans="2:58" ht="15.75" thickBot="1" x14ac:dyDescent="0.3">
      <c r="F42" s="149">
        <v>5</v>
      </c>
      <c r="G42" s="162">
        <f t="shared" ref="G42:J42" si="47">AVERAGE(AE26:AE28)</f>
        <v>93.460787733533536</v>
      </c>
      <c r="H42" s="168">
        <f t="shared" si="47"/>
        <v>0</v>
      </c>
      <c r="I42" s="168">
        <f t="shared" si="47"/>
        <v>0</v>
      </c>
      <c r="J42" s="168">
        <f t="shared" si="47"/>
        <v>0</v>
      </c>
      <c r="K42" s="168">
        <f>AVERAGE(AJ26:AJ28)</f>
        <v>6.5392122664664525</v>
      </c>
      <c r="L42" s="169">
        <f>AVERAGE(AK26:AK28)</f>
        <v>0</v>
      </c>
      <c r="M42" s="175">
        <f>AVERAGE(AC25)</f>
        <v>1.3978764842621105</v>
      </c>
      <c r="N42" s="172">
        <f>AVERAGE(AI26:AI29)</f>
        <v>0</v>
      </c>
      <c r="O42" s="175">
        <f>AVERAGE(AL26:AL28)</f>
        <v>97.72088157024082</v>
      </c>
      <c r="P42" s="175">
        <f>AVERAGE(AQ26:AQ28)</f>
        <v>99.313940614256168</v>
      </c>
      <c r="Q42" s="201">
        <f>AVERAGE(AR26:AR29)</f>
        <v>2.1394127362045841</v>
      </c>
      <c r="R42" s="178">
        <f>AVERAGE(AY26:AY27)</f>
        <v>1.7234171327429375</v>
      </c>
    </row>
    <row r="45" spans="2:58" x14ac:dyDescent="0.25">
      <c r="K45" s="207">
        <v>9</v>
      </c>
      <c r="L45" s="207">
        <v>197</v>
      </c>
      <c r="M45" s="207">
        <v>85</v>
      </c>
    </row>
    <row r="46" spans="2:58" x14ac:dyDescent="0.25">
      <c r="K46" s="207">
        <v>18</v>
      </c>
      <c r="L46" s="207">
        <v>36</v>
      </c>
      <c r="M46" s="207">
        <v>30</v>
      </c>
    </row>
    <row r="47" spans="2:58" x14ac:dyDescent="0.25">
      <c r="K47" s="207">
        <v>11</v>
      </c>
      <c r="L47" s="207">
        <v>27</v>
      </c>
      <c r="M47" s="207">
        <v>14</v>
      </c>
    </row>
    <row r="48" spans="2:58" x14ac:dyDescent="0.25">
      <c r="K48" s="42">
        <v>11</v>
      </c>
      <c r="L48" s="42">
        <v>27</v>
      </c>
      <c r="M48" s="42">
        <v>14</v>
      </c>
    </row>
    <row r="49" spans="11:13" x14ac:dyDescent="0.25">
      <c r="K49" s="93">
        <v>10</v>
      </c>
      <c r="L49" s="93">
        <v>28</v>
      </c>
      <c r="M49" s="93">
        <v>15</v>
      </c>
    </row>
    <row r="50" spans="11:13" x14ac:dyDescent="0.25">
      <c r="K50" s="42">
        <v>10</v>
      </c>
      <c r="L50" s="42">
        <v>28</v>
      </c>
      <c r="M50" s="42">
        <v>15</v>
      </c>
    </row>
    <row r="51" spans="11:13" x14ac:dyDescent="0.25">
      <c r="K51" s="42">
        <v>11</v>
      </c>
      <c r="L51" s="42">
        <v>31</v>
      </c>
      <c r="M51" s="42">
        <v>16</v>
      </c>
    </row>
    <row r="52" spans="11:13" x14ac:dyDescent="0.25">
      <c r="K52" s="42">
        <v>12</v>
      </c>
      <c r="L52" s="42">
        <v>28</v>
      </c>
      <c r="M52" s="42">
        <v>15</v>
      </c>
    </row>
    <row r="53" spans="11:13" x14ac:dyDescent="0.25">
      <c r="K53" s="93">
        <v>12</v>
      </c>
      <c r="L53" s="93">
        <v>29</v>
      </c>
      <c r="M53" s="93">
        <v>15</v>
      </c>
    </row>
    <row r="54" spans="11:13" x14ac:dyDescent="0.25">
      <c r="K54" s="42">
        <v>12</v>
      </c>
      <c r="L54" s="42">
        <v>26</v>
      </c>
      <c r="M54" s="42">
        <v>14</v>
      </c>
    </row>
    <row r="55" spans="11:13" x14ac:dyDescent="0.25">
      <c r="K55" s="42">
        <v>13</v>
      </c>
      <c r="L55" s="42">
        <v>28</v>
      </c>
      <c r="M55" s="42">
        <v>15</v>
      </c>
    </row>
    <row r="56" spans="11:13" x14ac:dyDescent="0.25">
      <c r="K56" s="42">
        <v>13</v>
      </c>
      <c r="L56" s="42">
        <v>28</v>
      </c>
      <c r="M56" s="42">
        <v>15</v>
      </c>
    </row>
    <row r="57" spans="11:13" x14ac:dyDescent="0.25">
      <c r="K57" s="93">
        <v>13</v>
      </c>
      <c r="L57" s="93">
        <v>27</v>
      </c>
      <c r="M57" s="93">
        <v>15</v>
      </c>
    </row>
    <row r="58" spans="11:13" x14ac:dyDescent="0.25">
      <c r="K58" s="42">
        <v>13</v>
      </c>
      <c r="L58" s="42">
        <v>28</v>
      </c>
      <c r="M58" s="42">
        <v>15</v>
      </c>
    </row>
    <row r="59" spans="11:13" x14ac:dyDescent="0.25">
      <c r="K59" s="42">
        <v>12</v>
      </c>
      <c r="L59" s="42">
        <v>29</v>
      </c>
      <c r="M59" s="42">
        <v>16</v>
      </c>
    </row>
    <row r="60" spans="11:13" x14ac:dyDescent="0.25">
      <c r="K60" s="42">
        <v>11</v>
      </c>
      <c r="L60" s="42">
        <v>23</v>
      </c>
      <c r="M60" s="42">
        <v>12</v>
      </c>
    </row>
    <row r="61" spans="11:13" x14ac:dyDescent="0.25">
      <c r="K61" s="93">
        <v>11</v>
      </c>
      <c r="L61" s="93">
        <v>24</v>
      </c>
      <c r="M61" s="93">
        <v>13</v>
      </c>
    </row>
    <row r="62" spans="11:13" x14ac:dyDescent="0.25">
      <c r="K62" s="42">
        <v>12</v>
      </c>
      <c r="L62" s="42">
        <v>28</v>
      </c>
      <c r="M62" s="42">
        <v>15</v>
      </c>
    </row>
    <row r="63" spans="11:13" x14ac:dyDescent="0.25">
      <c r="K63" s="42">
        <v>11</v>
      </c>
      <c r="L63" s="42">
        <v>28</v>
      </c>
      <c r="M63" s="42">
        <v>15</v>
      </c>
    </row>
    <row r="64" spans="11:13" x14ac:dyDescent="0.25">
      <c r="K64" s="42">
        <v>10</v>
      </c>
      <c r="L64" s="42">
        <v>27</v>
      </c>
      <c r="M64" s="42">
        <v>14</v>
      </c>
    </row>
    <row r="65" spans="11:13" x14ac:dyDescent="0.25">
      <c r="K65" s="93">
        <v>10</v>
      </c>
      <c r="L65" s="93">
        <v>27</v>
      </c>
      <c r="M65" s="93">
        <v>14</v>
      </c>
    </row>
  </sheetData>
  <mergeCells count="33">
    <mergeCell ref="P36:P37"/>
    <mergeCell ref="Q36:Q37"/>
    <mergeCell ref="R36:R37"/>
    <mergeCell ref="B32:C32"/>
    <mergeCell ref="F36:F37"/>
    <mergeCell ref="G36:L36"/>
    <mergeCell ref="M36:M37"/>
    <mergeCell ref="N36:N37"/>
    <mergeCell ref="O36:O37"/>
    <mergeCell ref="B21:B23"/>
    <mergeCell ref="B24:B26"/>
    <mergeCell ref="B28:C28"/>
    <mergeCell ref="B29:C29"/>
    <mergeCell ref="B30:C30"/>
    <mergeCell ref="B31:C31"/>
    <mergeCell ref="AQ3:AQ4"/>
    <mergeCell ref="AR3:AR4"/>
    <mergeCell ref="AS3:AX3"/>
    <mergeCell ref="AY3:BD3"/>
    <mergeCell ref="BE3:BE4"/>
    <mergeCell ref="BF3:BF4"/>
    <mergeCell ref="AE3:AK3"/>
    <mergeCell ref="AL3:AL4"/>
    <mergeCell ref="AM3:AM4"/>
    <mergeCell ref="AN3:AN4"/>
    <mergeCell ref="AO3:AO4"/>
    <mergeCell ref="AP3:AP4"/>
    <mergeCell ref="G3:G4"/>
    <mergeCell ref="H3:H4"/>
    <mergeCell ref="I3:R3"/>
    <mergeCell ref="S3:AB3"/>
    <mergeCell ref="AC3:AC4"/>
    <mergeCell ref="AD3:AD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D4B02-9777-4C97-A3FA-1706AE4DC33F}">
  <dimension ref="A1:W23"/>
  <sheetViews>
    <sheetView workbookViewId="0">
      <selection activeCell="T11" sqref="T11"/>
    </sheetView>
  </sheetViews>
  <sheetFormatPr defaultRowHeight="15" x14ac:dyDescent="0.25"/>
  <cols>
    <col min="1" max="1" width="20.7109375" bestFit="1" customWidth="1"/>
    <col min="3" max="3" width="11.28515625" bestFit="1" customWidth="1"/>
    <col min="4" max="4" width="13.28515625" bestFit="1" customWidth="1"/>
    <col min="5" max="5" width="13.42578125" bestFit="1" customWidth="1"/>
    <col min="6" max="6" width="11.5703125" bestFit="1" customWidth="1"/>
    <col min="7" max="7" width="10.85546875" bestFit="1" customWidth="1"/>
    <col min="9" max="9" width="10.85546875" bestFit="1" customWidth="1"/>
    <col min="10" max="10" width="10.28515625" bestFit="1" customWidth="1"/>
    <col min="11" max="11" width="9.7109375" bestFit="1" customWidth="1"/>
    <col min="12" max="12" width="9.5703125" bestFit="1" customWidth="1"/>
    <col min="15" max="15" width="13.28515625" bestFit="1" customWidth="1"/>
    <col min="16" max="16" width="13.42578125" bestFit="1" customWidth="1"/>
    <col min="17" max="17" width="11.28515625" bestFit="1" customWidth="1"/>
    <col min="18" max="18" width="10.85546875" bestFit="1" customWidth="1"/>
    <col min="20" max="20" width="11.28515625" bestFit="1" customWidth="1"/>
    <col min="21" max="21" width="10.28515625" bestFit="1" customWidth="1"/>
  </cols>
  <sheetData>
    <row r="1" spans="1:23" ht="15.75" thickBot="1" x14ac:dyDescent="0.3">
      <c r="C1" s="138" t="s">
        <v>65</v>
      </c>
      <c r="D1" s="135">
        <v>4.5999999999999996</v>
      </c>
      <c r="E1" s="135"/>
      <c r="F1" s="135">
        <v>3.1</v>
      </c>
      <c r="G1" s="135"/>
      <c r="H1" s="135"/>
      <c r="I1" s="135">
        <v>2.5</v>
      </c>
      <c r="J1" s="135"/>
      <c r="K1" s="135"/>
      <c r="L1" s="135"/>
      <c r="N1" s="245" t="s">
        <v>67</v>
      </c>
      <c r="O1" s="245"/>
      <c r="P1" s="245"/>
      <c r="Q1" s="245"/>
      <c r="R1" s="245"/>
      <c r="S1" s="245"/>
      <c r="T1" s="245"/>
      <c r="U1" s="245"/>
      <c r="V1" s="245"/>
      <c r="W1" s="245"/>
    </row>
    <row r="2" spans="1:23" ht="15.75" thickBot="1" x14ac:dyDescent="0.3">
      <c r="A2" s="139" t="s">
        <v>72</v>
      </c>
      <c r="C2" s="142" t="s">
        <v>66</v>
      </c>
      <c r="D2" s="136" t="s">
        <v>43</v>
      </c>
      <c r="E2" s="136" t="s">
        <v>44</v>
      </c>
      <c r="F2" s="136" t="s">
        <v>45</v>
      </c>
      <c r="G2" s="136" t="s">
        <v>46</v>
      </c>
      <c r="H2" s="136" t="s">
        <v>47</v>
      </c>
      <c r="I2" s="136" t="s">
        <v>48</v>
      </c>
      <c r="J2" s="136" t="s">
        <v>49</v>
      </c>
      <c r="K2" s="136" t="s">
        <v>50</v>
      </c>
      <c r="L2" s="137" t="s">
        <v>51</v>
      </c>
      <c r="N2" s="139" t="s">
        <v>66</v>
      </c>
      <c r="O2" s="150" t="s">
        <v>43</v>
      </c>
      <c r="P2" s="150" t="s">
        <v>44</v>
      </c>
      <c r="Q2" s="150" t="s">
        <v>45</v>
      </c>
      <c r="R2" s="150" t="s">
        <v>46</v>
      </c>
      <c r="S2" s="150" t="s">
        <v>47</v>
      </c>
      <c r="T2" s="150" t="s">
        <v>48</v>
      </c>
      <c r="U2" s="150" t="s">
        <v>49</v>
      </c>
      <c r="V2" s="150" t="s">
        <v>50</v>
      </c>
      <c r="W2" s="151" t="s">
        <v>51</v>
      </c>
    </row>
    <row r="3" spans="1:23" ht="15" customHeight="1" x14ac:dyDescent="0.25">
      <c r="A3" s="246" t="s">
        <v>71</v>
      </c>
      <c r="C3" s="140">
        <v>1</v>
      </c>
      <c r="D3" s="271">
        <v>10768</v>
      </c>
      <c r="E3" s="144"/>
      <c r="F3" s="144">
        <v>4</v>
      </c>
      <c r="G3" s="144"/>
      <c r="H3" s="144"/>
      <c r="I3" s="271">
        <v>66445</v>
      </c>
      <c r="J3" s="144"/>
      <c r="K3" s="144"/>
      <c r="L3" s="145"/>
      <c r="N3" s="105">
        <v>1</v>
      </c>
      <c r="O3" s="153">
        <f>D3*$C$14</f>
        <v>1.6095550505986723E-6</v>
      </c>
      <c r="P3" s="144"/>
      <c r="Q3" s="153">
        <f>F3*$C$16</f>
        <v>5.9180201317611974E-10</v>
      </c>
      <c r="R3" s="144"/>
      <c r="S3" s="144"/>
      <c r="T3" s="153">
        <f>I3*$C$19</f>
        <v>8.4536195579076445E-6</v>
      </c>
      <c r="U3" s="144"/>
      <c r="V3" s="144"/>
      <c r="W3" s="145"/>
    </row>
    <row r="4" spans="1:23" ht="14.25" customHeight="1" x14ac:dyDescent="0.25">
      <c r="A4" s="246"/>
      <c r="C4" s="140">
        <v>2</v>
      </c>
      <c r="D4" s="236">
        <v>10512</v>
      </c>
      <c r="E4" s="3"/>
      <c r="F4" s="3">
        <v>4</v>
      </c>
      <c r="G4" s="3"/>
      <c r="H4" s="3"/>
      <c r="I4" s="236">
        <v>66341</v>
      </c>
      <c r="J4" s="3"/>
      <c r="K4" s="3"/>
      <c r="L4" s="146"/>
      <c r="N4" s="140">
        <v>2</v>
      </c>
      <c r="O4" s="134">
        <f t="shared" ref="O4:O9" si="0">D4*$C$14</f>
        <v>1.5712892544477379E-6</v>
      </c>
      <c r="P4" s="3"/>
      <c r="Q4" s="134">
        <f t="shared" ref="Q4:Q9" si="1">F4*$C$16</f>
        <v>5.9180201317611974E-10</v>
      </c>
      <c r="R4" s="3"/>
      <c r="S4" s="3"/>
      <c r="T4" s="134">
        <f t="shared" ref="T4:T9" si="2">I4*$C$19</f>
        <v>8.4403879161885939E-6</v>
      </c>
      <c r="U4" s="3"/>
      <c r="V4" s="3"/>
      <c r="W4" s="146"/>
    </row>
    <row r="5" spans="1:23" ht="15.75" thickBot="1" x14ac:dyDescent="0.3">
      <c r="A5" s="247"/>
      <c r="C5" s="140">
        <v>3</v>
      </c>
      <c r="D5" s="236">
        <v>10554</v>
      </c>
      <c r="E5" s="3"/>
      <c r="F5" s="3">
        <v>5</v>
      </c>
      <c r="G5" s="3"/>
      <c r="H5" s="3"/>
      <c r="I5" s="236">
        <v>66370</v>
      </c>
      <c r="J5" s="3"/>
      <c r="K5" s="3"/>
      <c r="L5" s="146"/>
      <c r="N5" s="140">
        <v>3</v>
      </c>
      <c r="O5" s="134">
        <f t="shared" si="0"/>
        <v>1.5775672366287505E-6</v>
      </c>
      <c r="P5" s="3"/>
      <c r="Q5" s="134">
        <f t="shared" si="1"/>
        <v>7.3975251647014964E-10</v>
      </c>
      <c r="R5" s="3"/>
      <c r="S5" s="3"/>
      <c r="T5" s="134">
        <f t="shared" si="2"/>
        <v>8.444077508591021E-6</v>
      </c>
      <c r="U5" s="3"/>
      <c r="V5" s="3"/>
      <c r="W5" s="146"/>
    </row>
    <row r="6" spans="1:23" x14ac:dyDescent="0.25">
      <c r="C6" s="140">
        <v>4</v>
      </c>
      <c r="D6" s="5"/>
      <c r="E6" s="3"/>
      <c r="F6" s="3"/>
      <c r="G6" s="3"/>
      <c r="H6" s="3"/>
      <c r="I6" s="3"/>
      <c r="J6" s="3"/>
      <c r="K6" s="3"/>
      <c r="L6" s="146"/>
      <c r="N6" s="140">
        <v>4</v>
      </c>
      <c r="O6" s="134">
        <f t="shared" si="0"/>
        <v>0</v>
      </c>
      <c r="P6" s="3"/>
      <c r="Q6" s="134">
        <f t="shared" si="1"/>
        <v>0</v>
      </c>
      <c r="R6" s="3"/>
      <c r="S6" s="3"/>
      <c r="T6" s="134">
        <f t="shared" si="2"/>
        <v>0</v>
      </c>
      <c r="U6" s="3"/>
      <c r="V6" s="3"/>
      <c r="W6" s="146"/>
    </row>
    <row r="7" spans="1:23" x14ac:dyDescent="0.25">
      <c r="A7" t="s">
        <v>97</v>
      </c>
      <c r="C7" s="140">
        <v>5</v>
      </c>
      <c r="D7" s="5"/>
      <c r="E7" s="3"/>
      <c r="F7" s="3"/>
      <c r="G7" s="3"/>
      <c r="H7" s="3"/>
      <c r="I7" s="3"/>
      <c r="J7" s="3"/>
      <c r="K7" s="3"/>
      <c r="L7" s="146"/>
      <c r="N7" s="140">
        <v>5</v>
      </c>
      <c r="O7" s="134">
        <f t="shared" si="0"/>
        <v>0</v>
      </c>
      <c r="P7" s="3"/>
      <c r="Q7" s="134">
        <f t="shared" si="1"/>
        <v>0</v>
      </c>
      <c r="R7" s="3"/>
      <c r="S7" s="3"/>
      <c r="T7" s="134">
        <f t="shared" si="2"/>
        <v>0</v>
      </c>
      <c r="U7" s="3"/>
      <c r="V7" s="3"/>
      <c r="W7" s="146"/>
    </row>
    <row r="8" spans="1:23" x14ac:dyDescent="0.25">
      <c r="A8" t="s">
        <v>98</v>
      </c>
      <c r="C8" s="140">
        <v>6</v>
      </c>
      <c r="D8" s="5"/>
      <c r="E8" s="3"/>
      <c r="F8" s="3"/>
      <c r="G8" s="3"/>
      <c r="H8" s="3"/>
      <c r="I8" s="3"/>
      <c r="J8" s="3"/>
      <c r="K8" s="3"/>
      <c r="L8" s="146"/>
      <c r="N8" s="140">
        <v>6</v>
      </c>
      <c r="O8" s="134">
        <f t="shared" si="0"/>
        <v>0</v>
      </c>
      <c r="P8" s="3"/>
      <c r="Q8" s="134">
        <f t="shared" si="1"/>
        <v>0</v>
      </c>
      <c r="R8" s="3"/>
      <c r="S8" s="3"/>
      <c r="T8" s="134">
        <f t="shared" si="2"/>
        <v>0</v>
      </c>
      <c r="U8" s="3"/>
      <c r="V8" s="3"/>
      <c r="W8" s="146"/>
    </row>
    <row r="9" spans="1:23" ht="15.75" thickBot="1" x14ac:dyDescent="0.3">
      <c r="C9" s="141">
        <v>7</v>
      </c>
      <c r="D9" s="6"/>
      <c r="E9" s="7"/>
      <c r="F9" s="7"/>
      <c r="G9" s="7"/>
      <c r="H9" s="7"/>
      <c r="I9" s="7"/>
      <c r="J9" s="7"/>
      <c r="K9" s="7"/>
      <c r="L9" s="147"/>
      <c r="N9" s="141">
        <v>7</v>
      </c>
      <c r="O9" s="154">
        <f t="shared" si="0"/>
        <v>0</v>
      </c>
      <c r="P9" s="7"/>
      <c r="Q9" s="154">
        <f t="shared" si="1"/>
        <v>0</v>
      </c>
      <c r="R9" s="7"/>
      <c r="S9" s="7"/>
      <c r="T9" s="154">
        <f t="shared" si="2"/>
        <v>0</v>
      </c>
      <c r="U9" s="7"/>
      <c r="V9" s="7"/>
      <c r="W9" s="147"/>
    </row>
    <row r="10" spans="1:23" ht="15.75" thickBot="1" x14ac:dyDescent="0.3">
      <c r="C10" s="192" t="s">
        <v>70</v>
      </c>
      <c r="D10" s="188">
        <f>AVERAGE(D3:D7)</f>
        <v>10611.333333333334</v>
      </c>
      <c r="E10" s="189"/>
      <c r="F10" s="190">
        <f>AVERAGE(F3:F7)</f>
        <v>4.333333333333333</v>
      </c>
      <c r="G10" s="189"/>
      <c r="H10" s="189"/>
      <c r="I10" s="190">
        <f>AVERAGE(I3:I7)</f>
        <v>66385.333333333328</v>
      </c>
      <c r="J10" s="189"/>
      <c r="K10" s="189"/>
      <c r="L10" s="191"/>
      <c r="N10" s="192" t="s">
        <v>70</v>
      </c>
      <c r="O10" s="193">
        <f>AVERAGE(O3:O5)</f>
        <v>1.5861371805583869E-6</v>
      </c>
      <c r="P10" s="189"/>
      <c r="Q10" s="193">
        <f>AVERAGE(Q3:Q5)</f>
        <v>6.4111884760746311E-10</v>
      </c>
      <c r="R10" s="189"/>
      <c r="S10" s="189"/>
      <c r="T10" s="193">
        <f>AVERAGE(T3:T5)</f>
        <v>8.4460283275624181E-6</v>
      </c>
      <c r="U10" s="189"/>
      <c r="V10" s="189"/>
      <c r="W10" s="191"/>
    </row>
    <row r="12" spans="1:23" ht="15.75" thickBot="1" x14ac:dyDescent="0.3"/>
    <row r="13" spans="1:23" ht="15.75" thickBot="1" x14ac:dyDescent="0.3">
      <c r="A13" s="8" t="s">
        <v>4</v>
      </c>
      <c r="B13" s="16" t="s">
        <v>14</v>
      </c>
      <c r="C13" s="9" t="s">
        <v>5</v>
      </c>
    </row>
    <row r="14" spans="1:23" x14ac:dyDescent="0.25">
      <c r="A14" s="4" t="s">
        <v>18</v>
      </c>
      <c r="B14" s="3" t="s">
        <v>15</v>
      </c>
      <c r="C14" s="29">
        <v>1.4947576621458694E-10</v>
      </c>
    </row>
    <row r="15" spans="1:23" x14ac:dyDescent="0.25">
      <c r="A15" s="4" t="s">
        <v>19</v>
      </c>
      <c r="B15" s="3" t="s">
        <v>15</v>
      </c>
      <c r="C15" s="29">
        <f>(C14)*(C17/C16)</f>
        <v>1.5718070261740071E-10</v>
      </c>
    </row>
    <row r="16" spans="1:23" x14ac:dyDescent="0.25">
      <c r="A16" s="4" t="s">
        <v>6</v>
      </c>
      <c r="B16" s="3" t="s">
        <v>15</v>
      </c>
      <c r="C16" s="29">
        <f>(C14)*(0.97/0.98)</f>
        <v>1.4795050329402993E-10</v>
      </c>
    </row>
    <row r="17" spans="1:3" x14ac:dyDescent="0.25">
      <c r="A17" s="5" t="s">
        <v>7</v>
      </c>
      <c r="B17" s="3" t="s">
        <v>15</v>
      </c>
      <c r="C17" s="29">
        <f>(C14)*(1.02/0.98)</f>
        <v>1.5557681789681499E-10</v>
      </c>
    </row>
    <row r="18" spans="1:3" x14ac:dyDescent="0.25">
      <c r="A18" s="5" t="s">
        <v>10</v>
      </c>
      <c r="B18" s="3" t="s">
        <v>15</v>
      </c>
      <c r="C18" s="29">
        <f>C16</f>
        <v>1.4795050329402993E-10</v>
      </c>
    </row>
    <row r="19" spans="1:3" x14ac:dyDescent="0.25">
      <c r="A19" s="5" t="s">
        <v>8</v>
      </c>
      <c r="B19" s="3" t="s">
        <v>16</v>
      </c>
      <c r="C19" s="29">
        <f>(38.3/33.5)*C22</f>
        <v>1.2722732422165167E-10</v>
      </c>
    </row>
    <row r="20" spans="1:3" x14ac:dyDescent="0.25">
      <c r="A20" s="5" t="s">
        <v>9</v>
      </c>
      <c r="B20" s="3" t="s">
        <v>16</v>
      </c>
      <c r="C20" s="29">
        <f>(38.3/39.2)*C22</f>
        <v>1.0872743268942171E-10</v>
      </c>
    </row>
    <row r="21" spans="1:3" x14ac:dyDescent="0.25">
      <c r="A21" s="5" t="s">
        <v>12</v>
      </c>
      <c r="B21" s="3" t="s">
        <v>16</v>
      </c>
      <c r="C21" s="29">
        <v>1.2679079497666798E-10</v>
      </c>
    </row>
    <row r="22" spans="1:3" x14ac:dyDescent="0.25">
      <c r="A22" s="5" t="s">
        <v>13</v>
      </c>
      <c r="B22" s="3" t="s">
        <v>16</v>
      </c>
      <c r="C22" s="29">
        <v>1.1128238541580499E-10</v>
      </c>
    </row>
    <row r="23" spans="1:3" ht="15.75" thickBot="1" x14ac:dyDescent="0.3">
      <c r="A23" s="6" t="s">
        <v>11</v>
      </c>
      <c r="B23" s="7" t="s">
        <v>17</v>
      </c>
      <c r="C23" s="30">
        <v>9.8056356935757502E-11</v>
      </c>
    </row>
  </sheetData>
  <mergeCells count="2">
    <mergeCell ref="N1:W1"/>
    <mergeCell ref="A3:A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C795D-8DAB-43A5-BB5E-9EC55712C7A1}">
  <dimension ref="B2:AX41"/>
  <sheetViews>
    <sheetView topLeftCell="Y1" zoomScale="90" zoomScaleNormal="90" workbookViewId="0">
      <selection activeCell="AB10" sqref="AB10"/>
    </sheetView>
  </sheetViews>
  <sheetFormatPr defaultRowHeight="15" x14ac:dyDescent="0.25"/>
  <cols>
    <col min="2" max="2" width="18.5703125" bestFit="1" customWidth="1"/>
    <col min="3" max="3" width="12.7109375" customWidth="1"/>
    <col min="4" max="4" width="13.5703125" customWidth="1"/>
    <col min="7" max="7" width="10.42578125" style="3" customWidth="1"/>
    <col min="8" max="8" width="12.5703125" style="3" customWidth="1"/>
    <col min="9" max="9" width="13.28515625" style="2" bestFit="1" customWidth="1"/>
    <col min="10" max="10" width="13.42578125" style="2" bestFit="1" customWidth="1"/>
    <col min="11" max="11" width="10.7109375" style="2" bestFit="1" customWidth="1"/>
    <col min="12" max="12" width="10.85546875" style="2" bestFit="1" customWidth="1"/>
    <col min="13" max="13" width="12.5703125" style="2" customWidth="1"/>
    <col min="14" max="14" width="11" style="2" bestFit="1" customWidth="1"/>
    <col min="15" max="15" width="10.28515625" style="2" bestFit="1" customWidth="1"/>
    <col min="16" max="16" width="12.28515625" style="2" customWidth="1"/>
    <col min="17" max="17" width="15.7109375" style="2" customWidth="1"/>
    <col min="18" max="18" width="12.28515625" customWidth="1"/>
    <col min="19" max="22" width="11.5703125" bestFit="1" customWidth="1"/>
    <col min="23" max="23" width="11.85546875" customWidth="1"/>
    <col min="24" max="26" width="11.5703125" bestFit="1" customWidth="1"/>
    <col min="27" max="27" width="15.5703125" customWidth="1"/>
    <col min="28" max="28" width="13.7109375" customWidth="1"/>
    <col min="29" max="29" width="9.5703125" style="3" bestFit="1" customWidth="1"/>
    <col min="30" max="30" width="9.28515625" style="3" bestFit="1" customWidth="1"/>
    <col min="31" max="33" width="9.5703125" style="3" bestFit="1" customWidth="1"/>
    <col min="34" max="34" width="9.140625" style="3"/>
    <col min="35" max="35" width="9.5703125" style="3" bestFit="1" customWidth="1"/>
    <col min="36" max="36" width="15.5703125" bestFit="1" customWidth="1"/>
    <col min="49" max="49" width="17.85546875" bestFit="1" customWidth="1"/>
    <col min="50" max="50" width="18.42578125" bestFit="1" customWidth="1"/>
  </cols>
  <sheetData>
    <row r="2" spans="2:50" ht="15.75" thickBot="1" x14ac:dyDescent="0.3"/>
    <row r="3" spans="2:50" ht="15.75" thickBot="1" x14ac:dyDescent="0.3">
      <c r="B3" s="10" t="s">
        <v>0</v>
      </c>
      <c r="C3" s="48">
        <v>44740</v>
      </c>
      <c r="G3" s="253" t="s">
        <v>31</v>
      </c>
      <c r="H3" s="253" t="s">
        <v>34</v>
      </c>
      <c r="I3" s="263" t="s">
        <v>32</v>
      </c>
      <c r="J3" s="263"/>
      <c r="K3" s="263"/>
      <c r="L3" s="263"/>
      <c r="M3" s="263"/>
      <c r="N3" s="263"/>
      <c r="O3" s="263"/>
      <c r="P3" s="263"/>
      <c r="Q3" s="264"/>
      <c r="R3" s="243" t="s">
        <v>61</v>
      </c>
      <c r="S3" s="243"/>
      <c r="T3" s="243"/>
      <c r="U3" s="243"/>
      <c r="V3" s="243"/>
      <c r="W3" s="243"/>
      <c r="X3" s="243"/>
      <c r="Y3" s="243"/>
      <c r="Z3" s="244"/>
      <c r="AA3" s="258" t="s">
        <v>35</v>
      </c>
      <c r="AB3" s="258" t="s">
        <v>36</v>
      </c>
      <c r="AC3" s="255" t="s">
        <v>60</v>
      </c>
      <c r="AD3" s="256"/>
      <c r="AE3" s="256"/>
      <c r="AF3" s="256"/>
      <c r="AG3" s="256"/>
      <c r="AH3" s="256"/>
      <c r="AI3" s="258" t="s">
        <v>38</v>
      </c>
      <c r="AJ3" s="253" t="s">
        <v>53</v>
      </c>
      <c r="AK3" s="255" t="s">
        <v>58</v>
      </c>
      <c r="AL3" s="256"/>
      <c r="AM3" s="256"/>
      <c r="AN3" s="256"/>
      <c r="AO3" s="256"/>
      <c r="AP3" s="257"/>
      <c r="AQ3" s="255" t="s">
        <v>59</v>
      </c>
      <c r="AR3" s="256"/>
      <c r="AS3" s="256"/>
      <c r="AT3" s="256"/>
      <c r="AU3" s="256"/>
      <c r="AV3" s="257"/>
      <c r="AW3" s="253" t="s">
        <v>62</v>
      </c>
      <c r="AX3" s="248" t="s">
        <v>63</v>
      </c>
    </row>
    <row r="4" spans="2:50" ht="15.75" thickBot="1" x14ac:dyDescent="0.3">
      <c r="B4" s="11" t="s">
        <v>1</v>
      </c>
      <c r="C4" s="49" t="s">
        <v>52</v>
      </c>
      <c r="G4" s="254"/>
      <c r="H4" s="254"/>
      <c r="I4" s="19" t="s">
        <v>43</v>
      </c>
      <c r="J4" s="20" t="s">
        <v>44</v>
      </c>
      <c r="K4" s="20" t="s">
        <v>45</v>
      </c>
      <c r="L4" s="20" t="s">
        <v>46</v>
      </c>
      <c r="M4" s="20" t="s">
        <v>47</v>
      </c>
      <c r="N4" s="20" t="s">
        <v>48</v>
      </c>
      <c r="O4" s="20" t="s">
        <v>49</v>
      </c>
      <c r="P4" s="20" t="s">
        <v>50</v>
      </c>
      <c r="Q4" s="31" t="s">
        <v>51</v>
      </c>
      <c r="R4" s="19" t="s">
        <v>18</v>
      </c>
      <c r="S4" s="20" t="s">
        <v>19</v>
      </c>
      <c r="T4" s="20" t="s">
        <v>6</v>
      </c>
      <c r="U4" s="20" t="s">
        <v>7</v>
      </c>
      <c r="V4" s="20" t="s">
        <v>10</v>
      </c>
      <c r="W4" s="20" t="s">
        <v>8</v>
      </c>
      <c r="X4" s="20" t="s">
        <v>9</v>
      </c>
      <c r="Y4" s="20" t="s">
        <v>12</v>
      </c>
      <c r="Z4" s="31" t="s">
        <v>11</v>
      </c>
      <c r="AA4" s="267"/>
      <c r="AB4" s="259"/>
      <c r="AC4" s="19" t="s">
        <v>40</v>
      </c>
      <c r="AD4" s="20" t="s">
        <v>41</v>
      </c>
      <c r="AE4" s="20" t="s">
        <v>42</v>
      </c>
      <c r="AF4" s="20" t="s">
        <v>10</v>
      </c>
      <c r="AG4" s="20" t="s">
        <v>37</v>
      </c>
      <c r="AH4" s="20" t="s">
        <v>11</v>
      </c>
      <c r="AI4" s="259"/>
      <c r="AJ4" s="254"/>
      <c r="AK4" s="19" t="s">
        <v>40</v>
      </c>
      <c r="AL4" s="20" t="s">
        <v>41</v>
      </c>
      <c r="AM4" s="20" t="s">
        <v>42</v>
      </c>
      <c r="AN4" s="20" t="s">
        <v>10</v>
      </c>
      <c r="AO4" s="20" t="s">
        <v>37</v>
      </c>
      <c r="AP4" s="31" t="s">
        <v>11</v>
      </c>
      <c r="AQ4" s="19" t="s">
        <v>40</v>
      </c>
      <c r="AR4" s="20" t="s">
        <v>41</v>
      </c>
      <c r="AS4" s="20" t="s">
        <v>42</v>
      </c>
      <c r="AT4" s="20" t="s">
        <v>10</v>
      </c>
      <c r="AU4" s="20" t="s">
        <v>37</v>
      </c>
      <c r="AV4" s="31" t="s">
        <v>11</v>
      </c>
      <c r="AW4" s="254"/>
      <c r="AX4" s="248"/>
    </row>
    <row r="5" spans="2:50" x14ac:dyDescent="0.25">
      <c r="B5" s="11" t="s">
        <v>2</v>
      </c>
      <c r="C5" s="102">
        <v>0.2009</v>
      </c>
      <c r="G5" s="63" t="s">
        <v>33</v>
      </c>
      <c r="H5" s="63"/>
      <c r="I5" s="64">
        <v>25680</v>
      </c>
      <c r="J5" s="85"/>
      <c r="K5" s="88"/>
      <c r="L5" s="65"/>
      <c r="M5" s="88"/>
      <c r="N5" s="65">
        <v>44353</v>
      </c>
      <c r="O5" s="88"/>
      <c r="P5" s="88"/>
      <c r="Q5" s="66"/>
      <c r="R5" s="67">
        <f>I5*$D$9</f>
        <v>3.8385376763905928E-6</v>
      </c>
      <c r="S5" s="68">
        <f>J5*$D$10</f>
        <v>0</v>
      </c>
      <c r="T5" s="68">
        <f>K5*$D$11</f>
        <v>0</v>
      </c>
      <c r="U5" s="68">
        <f>L5*$D$12</f>
        <v>0</v>
      </c>
      <c r="V5" s="68">
        <f>M5*$D$13</f>
        <v>0</v>
      </c>
      <c r="W5" s="68">
        <f>N5*$D$14</f>
        <v>5.6429135112029163E-6</v>
      </c>
      <c r="X5" s="68">
        <f>O5*$D$15</f>
        <v>0</v>
      </c>
      <c r="Y5" s="68">
        <f>P5*$D$16</f>
        <v>0</v>
      </c>
      <c r="Z5" s="69">
        <f>Q5*$D$18</f>
        <v>0</v>
      </c>
      <c r="AA5" s="70"/>
      <c r="AB5" s="71"/>
      <c r="AC5" s="72"/>
      <c r="AD5" s="73"/>
      <c r="AE5" s="73"/>
      <c r="AF5" s="73"/>
      <c r="AG5" s="73"/>
      <c r="AH5" s="73"/>
      <c r="AI5" s="63"/>
      <c r="AJ5" s="123"/>
      <c r="AK5" s="52"/>
      <c r="AL5" s="122"/>
      <c r="AM5" s="122"/>
      <c r="AN5" s="122"/>
      <c r="AO5" s="122"/>
      <c r="AP5" s="123"/>
      <c r="AQ5" s="124"/>
      <c r="AR5" s="122"/>
      <c r="AS5" s="122"/>
      <c r="AT5" s="122"/>
      <c r="AU5" s="122"/>
      <c r="AV5" s="123"/>
      <c r="AW5" s="3"/>
    </row>
    <row r="6" spans="2:50" ht="15.75" thickBot="1" x14ac:dyDescent="0.3">
      <c r="B6" s="12" t="s">
        <v>3</v>
      </c>
      <c r="C6" s="47">
        <v>1</v>
      </c>
      <c r="G6" s="53" t="s">
        <v>33</v>
      </c>
      <c r="H6" s="53"/>
      <c r="I6" s="54">
        <v>24811</v>
      </c>
      <c r="J6" s="86"/>
      <c r="K6" s="89"/>
      <c r="L6" s="55"/>
      <c r="M6" s="89"/>
      <c r="N6" s="55">
        <v>44361</v>
      </c>
      <c r="O6" s="89"/>
      <c r="P6" s="89"/>
      <c r="Q6" s="56"/>
      <c r="R6" s="57">
        <f t="shared" ref="R6:R31" si="0">I6*$D$9</f>
        <v>3.7086432355501167E-6</v>
      </c>
      <c r="S6" s="58">
        <f t="shared" ref="S6:S31" si="1">J6*$D$10</f>
        <v>0</v>
      </c>
      <c r="T6" s="58">
        <f t="shared" ref="T6:T7" si="2">K6*$D$11</f>
        <v>0</v>
      </c>
      <c r="U6" s="58">
        <f t="shared" ref="U6:U31" si="3">L6*$D$12</f>
        <v>0</v>
      </c>
      <c r="V6" s="58">
        <f t="shared" ref="V6:V31" si="4">M6*$D$13</f>
        <v>0</v>
      </c>
      <c r="W6" s="58">
        <f t="shared" ref="W6:W31" si="5">N6*$D$14</f>
        <v>5.6439313297966894E-6</v>
      </c>
      <c r="X6" s="58">
        <f t="shared" ref="X6:X31" si="6">O6*$D$15</f>
        <v>0</v>
      </c>
      <c r="Y6" s="58">
        <f t="shared" ref="Y6:Y31" si="7">P6*$D$16</f>
        <v>0</v>
      </c>
      <c r="Z6" s="59">
        <f t="shared" ref="Z6:Z31" si="8">Q6*$D$18</f>
        <v>0</v>
      </c>
      <c r="AA6" s="51"/>
      <c r="AB6" s="60"/>
      <c r="AC6" s="61"/>
      <c r="AD6" s="62"/>
      <c r="AE6" s="62"/>
      <c r="AF6" s="62"/>
      <c r="AG6" s="62"/>
      <c r="AH6" s="62"/>
      <c r="AI6" s="53"/>
      <c r="AJ6" s="129"/>
      <c r="AK6" s="83"/>
      <c r="AL6" s="128"/>
      <c r="AM6" s="128"/>
      <c r="AN6" s="128"/>
      <c r="AO6" s="128"/>
      <c r="AP6" s="129"/>
      <c r="AQ6" s="130"/>
      <c r="AR6" s="128"/>
      <c r="AS6" s="128"/>
      <c r="AT6" s="128"/>
      <c r="AU6" s="128"/>
      <c r="AV6" s="129"/>
      <c r="AW6" s="3"/>
    </row>
    <row r="7" spans="2:50" ht="15.75" thickBot="1" x14ac:dyDescent="0.3">
      <c r="G7" s="74" t="s">
        <v>33</v>
      </c>
      <c r="H7" s="74"/>
      <c r="I7" s="75">
        <v>25927</v>
      </c>
      <c r="J7" s="87"/>
      <c r="K7" s="90"/>
      <c r="L7" s="76"/>
      <c r="M7" s="90"/>
      <c r="N7" s="76">
        <v>46800</v>
      </c>
      <c r="O7" s="90"/>
      <c r="P7" s="90"/>
      <c r="Q7" s="77"/>
      <c r="R7" s="78">
        <f t="shared" si="0"/>
        <v>3.8754581906455955E-6</v>
      </c>
      <c r="S7" s="79">
        <f t="shared" si="1"/>
        <v>0</v>
      </c>
      <c r="T7" s="79">
        <f t="shared" si="2"/>
        <v>0</v>
      </c>
      <c r="U7" s="79">
        <f t="shared" si="3"/>
        <v>0</v>
      </c>
      <c r="V7" s="79">
        <f t="shared" si="4"/>
        <v>0</v>
      </c>
      <c r="W7" s="79">
        <f t="shared" si="5"/>
        <v>5.9542387735732978E-6</v>
      </c>
      <c r="X7" s="79">
        <f t="shared" si="6"/>
        <v>0</v>
      </c>
      <c r="Y7" s="79">
        <f t="shared" si="7"/>
        <v>0</v>
      </c>
      <c r="Z7" s="80">
        <f t="shared" si="8"/>
        <v>0</v>
      </c>
      <c r="AA7" s="81"/>
      <c r="AB7" s="82"/>
      <c r="AC7" s="83"/>
      <c r="AD7" s="84"/>
      <c r="AE7" s="84"/>
      <c r="AF7" s="84"/>
      <c r="AG7" s="84"/>
      <c r="AH7" s="84"/>
      <c r="AI7" s="74"/>
      <c r="AJ7" s="129"/>
      <c r="AK7" s="83"/>
      <c r="AL7" s="128"/>
      <c r="AM7" s="128"/>
      <c r="AN7" s="128"/>
      <c r="AO7" s="128"/>
      <c r="AP7" s="129"/>
      <c r="AQ7" s="130"/>
      <c r="AR7" s="128"/>
      <c r="AS7" s="128"/>
      <c r="AT7" s="128"/>
      <c r="AU7" s="128"/>
      <c r="AV7" s="129"/>
      <c r="AW7" s="3"/>
    </row>
    <row r="8" spans="2:50" ht="15.75" thickBot="1" x14ac:dyDescent="0.3">
      <c r="B8" s="8" t="s">
        <v>4</v>
      </c>
      <c r="C8" s="16" t="s">
        <v>14</v>
      </c>
      <c r="D8" s="9" t="s">
        <v>5</v>
      </c>
      <c r="G8" s="17">
        <v>1</v>
      </c>
      <c r="H8" s="17">
        <v>1</v>
      </c>
      <c r="I8" s="41">
        <v>17078</v>
      </c>
      <c r="J8" s="42">
        <v>1183</v>
      </c>
      <c r="K8" s="42">
        <v>28</v>
      </c>
      <c r="L8" s="42">
        <v>147</v>
      </c>
      <c r="M8" s="42">
        <v>102</v>
      </c>
      <c r="N8" s="42">
        <v>657</v>
      </c>
      <c r="O8" s="42">
        <v>229</v>
      </c>
      <c r="P8" s="42"/>
      <c r="Q8" s="43">
        <v>1270</v>
      </c>
      <c r="R8" s="32">
        <f t="shared" si="0"/>
        <v>2.5527471354127157E-6</v>
      </c>
      <c r="S8" s="33">
        <f t="shared" si="1"/>
        <v>1.8594477119638504E-7</v>
      </c>
      <c r="T8" s="33">
        <f>(K8-11)*$D$11</f>
        <v>2.5151585559985088E-9</v>
      </c>
      <c r="U8" s="33">
        <f t="shared" si="3"/>
        <v>2.2869792230831803E-8</v>
      </c>
      <c r="V8" s="33">
        <f t="shared" si="4"/>
        <v>1.5090951335991054E-8</v>
      </c>
      <c r="W8" s="33">
        <f t="shared" si="5"/>
        <v>8.3588352013625147E-8</v>
      </c>
      <c r="X8" s="33">
        <f t="shared" si="6"/>
        <v>2.4898582085877569E-8</v>
      </c>
      <c r="Y8" s="33">
        <f t="shared" si="7"/>
        <v>0</v>
      </c>
      <c r="Z8" s="34">
        <f t="shared" si="8"/>
        <v>1.2453157330841203E-7</v>
      </c>
      <c r="AA8" s="38">
        <f>((Branco!O10-R8)/(Branco!O10))*100</f>
        <v>34.059230086103717</v>
      </c>
      <c r="AB8" s="39">
        <f>((Branco!$T$10-W8)/(Branco!$T$10))*100</f>
        <v>98.523680814591771</v>
      </c>
      <c r="AC8" s="40">
        <f>(S8/SUM(S8,T8,U8,V8,X8,Z8,Y8))*100</f>
        <v>49.473024133765378</v>
      </c>
      <c r="AD8" s="23">
        <f>(T8/SUM(S8,T8,U8,V8,X8,Z8,Y8))*100</f>
        <v>0.66919063730886885</v>
      </c>
      <c r="AE8" s="23">
        <f>(U8/SUM(S8,T8,U8,V8,X8,Z8,Y8))*100</f>
        <v>6.0848055887260033</v>
      </c>
      <c r="AF8" s="23">
        <f>(V8/SUM(S8,T8,U8,V8,X8,Z8,Y8))*100</f>
        <v>4.0151438238532133</v>
      </c>
      <c r="AG8" s="23">
        <f>(X8/SUM(S8,T8,U8,V8,X8,Z8,Y8))*100</f>
        <v>6.6245915091109966</v>
      </c>
      <c r="AH8" s="23">
        <f>(Z8/SUM(S8,T8,U8,V8,X8,Z8,Y8))*100</f>
        <v>33.13324430723555</v>
      </c>
      <c r="AI8" s="39">
        <f>(((R8/3)+(S8/3)+(2*T8/3)+(2*U8/3)+(V8)+(W8)+(X8))/(((AVERAGE($W$5:$W$7)))+((AVERAGE($R$5:$R$7))/3)))*100</f>
        <v>15.013782213742457</v>
      </c>
      <c r="AJ8" s="117">
        <f>(AC8*AA8)/100</f>
        <v>16.850131120272771</v>
      </c>
      <c r="AK8" s="40">
        <f>(AC8/100)*(($AA8/100)*($C$25))/($C$5/1000)</f>
        <v>41.159746830421071</v>
      </c>
      <c r="AL8" s="23">
        <f t="shared" ref="AL8:AP23" si="9">(AD8/100)*(($AA8/100)*($C$25))/($C$5/1000)</f>
        <v>0.5567421376637165</v>
      </c>
      <c r="AM8" s="23">
        <f t="shared" si="9"/>
        <v>5.0623357259731749</v>
      </c>
      <c r="AN8" s="23">
        <f t="shared" si="9"/>
        <v>3.3404528259822994</v>
      </c>
      <c r="AO8" s="23">
        <f t="shared" si="9"/>
        <v>5.5114178715400302</v>
      </c>
      <c r="AP8" s="117">
        <f t="shared" si="9"/>
        <v>27.565647567227266</v>
      </c>
      <c r="AQ8" s="40">
        <f>AK8*42.8</f>
        <v>1761.6371643420216</v>
      </c>
      <c r="AR8" s="23">
        <f>AL8*30.07</f>
        <v>16.741236079547956</v>
      </c>
      <c r="AS8">
        <f>AM8*28.05</f>
        <v>141.99851711354756</v>
      </c>
      <c r="AT8">
        <f>AN8*16.04</f>
        <v>53.580863328756081</v>
      </c>
      <c r="AU8">
        <f>AO8*28.01</f>
        <v>154.37481458183626</v>
      </c>
      <c r="AV8" s="14">
        <f>AP8*2</f>
        <v>55.131295134454533</v>
      </c>
      <c r="AW8" s="134">
        <f>S8*3+T8*2+U8*2+V8+W8+X8</f>
        <v>7.3218210059830959E-7</v>
      </c>
      <c r="AX8" s="1">
        <f>(AW8/((3*R8)+AW8))*100</f>
        <v>8.7264021893737898</v>
      </c>
    </row>
    <row r="9" spans="2:50" x14ac:dyDescent="0.25">
      <c r="B9" s="4" t="s">
        <v>18</v>
      </c>
      <c r="C9" s="3" t="s">
        <v>15</v>
      </c>
      <c r="D9" s="29">
        <v>1.4947576621458694E-10</v>
      </c>
      <c r="G9" s="17">
        <v>2</v>
      </c>
      <c r="H9" s="17">
        <v>15</v>
      </c>
      <c r="I9" s="41">
        <v>24009</v>
      </c>
      <c r="J9" s="42">
        <v>522</v>
      </c>
      <c r="K9" s="42">
        <v>17</v>
      </c>
      <c r="L9" s="42">
        <v>177</v>
      </c>
      <c r="M9" s="42">
        <v>97</v>
      </c>
      <c r="N9" s="42">
        <v>42130</v>
      </c>
      <c r="O9" s="42">
        <v>214</v>
      </c>
      <c r="P9" s="42"/>
      <c r="Q9" s="43">
        <v>191</v>
      </c>
      <c r="R9" s="32">
        <f t="shared" si="0"/>
        <v>3.5887636710460179E-6</v>
      </c>
      <c r="S9" s="33">
        <f t="shared" si="1"/>
        <v>8.2048326766283165E-8</v>
      </c>
      <c r="T9" s="33">
        <f>(K9-11)*$D$11</f>
        <v>8.8770301976417965E-10</v>
      </c>
      <c r="U9" s="33">
        <f t="shared" si="3"/>
        <v>2.7537096767736252E-8</v>
      </c>
      <c r="V9" s="33">
        <f t="shared" si="4"/>
        <v>1.4351198819520904E-8</v>
      </c>
      <c r="W9" s="33">
        <f t="shared" si="5"/>
        <v>5.3600871694581848E-6</v>
      </c>
      <c r="X9" s="33">
        <f t="shared" si="6"/>
        <v>2.3267670595536247E-8</v>
      </c>
      <c r="Y9" s="33">
        <f t="shared" si="7"/>
        <v>0</v>
      </c>
      <c r="Z9" s="34">
        <f t="shared" si="8"/>
        <v>1.8728764174729681E-8</v>
      </c>
      <c r="AA9" s="38">
        <f>((Branco!$O$10-R9)/(Branco!$O$10))*100</f>
        <v>7.2975790571064527</v>
      </c>
      <c r="AB9" s="39">
        <f>((Branco!$T$10-W9)/(Branco!$T$10))*100</f>
        <v>5.3313131183430809</v>
      </c>
      <c r="AC9" s="40">
        <f t="shared" ref="AC9:AC31" si="10">(S9/SUM(S9,T9,U9,V9,X9,Z9,Y9))*100</f>
        <v>49.183522899470162</v>
      </c>
      <c r="AD9" s="23">
        <f t="shared" ref="AD9:AD31" si="11">(T9/SUM(S9,T9,U9,V9,X9,Z9,Y9))*100</f>
        <v>0.53212982544870224</v>
      </c>
      <c r="AE9" s="23">
        <f t="shared" ref="AE9:AE31" si="12">(U9/SUM(S9,T9,U9,V9,X9,Z9,Y9))*100</f>
        <v>16.50699633788809</v>
      </c>
      <c r="AF9" s="23">
        <f t="shared" ref="AF9:AF31" si="13">(V9/SUM(S9,T9,U9,V9,X9,Z9,Y9))*100</f>
        <v>8.6027655114206869</v>
      </c>
      <c r="AG9" s="23">
        <f t="shared" ref="AG9:AG31" si="14">(X9/SUM(S9,T9,U9,V9,X9,Z9,Y9))*100</f>
        <v>13.947706853458442</v>
      </c>
      <c r="AH9" s="23">
        <f t="shared" ref="AH9:AH31" si="15">(Z9/SUM(S9,T9,U9,V9,X9,Z9,Y9))*100</f>
        <v>11.226878572313902</v>
      </c>
      <c r="AI9" s="39">
        <f t="shared" ref="AI9:AI31" si="16">(((R9/3)+(S9/3)+(2*T9/3)+(2*U9/3)+(V9)+(W9)+(X9))/(((AVERAGE($W$5:$W$7)))+((AVERAGE($R$5:$R$7))/3)))*100</f>
        <v>94.641692741742872</v>
      </c>
      <c r="AJ9" s="117">
        <f t="shared" ref="AJ9:AJ28" si="17">(AC9*AA9)/100</f>
        <v>3.589206466658891</v>
      </c>
      <c r="AK9" s="40">
        <f t="shared" ref="AK9:AP31" si="18">(AC9/100)*(($AA9/100)*($C$25))/($C$5/1000)</f>
        <v>8.7673400542297149</v>
      </c>
      <c r="AL9" s="23">
        <f t="shared" si="9"/>
        <v>9.4856221304898278E-2</v>
      </c>
      <c r="AM9" s="23">
        <f t="shared" si="9"/>
        <v>2.9424986588292672</v>
      </c>
      <c r="AN9" s="23">
        <f t="shared" si="9"/>
        <v>1.533508911095856</v>
      </c>
      <c r="AO9" s="23">
        <f t="shared" si="9"/>
        <v>2.4862856857758318</v>
      </c>
      <c r="AP9" s="117">
        <f t="shared" si="9"/>
        <v>2.001277183665942</v>
      </c>
      <c r="AQ9" s="40">
        <f t="shared" ref="AQ9:AQ31" si="19">AK9*42.8</f>
        <v>375.24215432103176</v>
      </c>
      <c r="AR9" s="23">
        <f t="shared" ref="AR9:AR31" si="20">AL9*30.07</f>
        <v>2.8523265746382913</v>
      </c>
      <c r="AS9">
        <f t="shared" ref="AS9:AS31" si="21">AM9*28.05</f>
        <v>82.537087380160941</v>
      </c>
      <c r="AT9">
        <f t="shared" ref="AT9:AT31" si="22">AN9*16.04</f>
        <v>24.597482933977528</v>
      </c>
      <c r="AU9">
        <f t="shared" ref="AU9:AU31" si="23">AO9*28.01</f>
        <v>69.64086205858105</v>
      </c>
      <c r="AV9" s="14">
        <f t="shared" ref="AV9:AV31" si="24">AP9*2</f>
        <v>4.002554367331884</v>
      </c>
      <c r="AW9" s="134">
        <f t="shared" ref="AW9:AW31" si="25">S9*3+T9*2+U9*2+V9+W9+X9</f>
        <v>5.7007006187470922E-6</v>
      </c>
      <c r="AX9" s="1">
        <f t="shared" ref="AX9:AX31" si="26">(AW9/((3*R9)+AW9))*100</f>
        <v>34.618956189355117</v>
      </c>
    </row>
    <row r="10" spans="2:50" x14ac:dyDescent="0.25">
      <c r="B10" s="4" t="s">
        <v>19</v>
      </c>
      <c r="C10" s="3" t="s">
        <v>15</v>
      </c>
      <c r="D10" s="29">
        <f>(D9)*(D12/D11)</f>
        <v>1.5718070261740071E-10</v>
      </c>
      <c r="G10" s="17">
        <v>3</v>
      </c>
      <c r="H10" s="17">
        <v>30</v>
      </c>
      <c r="I10" s="41">
        <v>24218</v>
      </c>
      <c r="J10" s="42">
        <v>454</v>
      </c>
      <c r="K10" s="42">
        <v>17</v>
      </c>
      <c r="L10" s="42">
        <v>186</v>
      </c>
      <c r="M10" s="42">
        <v>101</v>
      </c>
      <c r="N10" s="42">
        <v>42904</v>
      </c>
      <c r="O10" s="42">
        <v>238</v>
      </c>
      <c r="P10" s="42"/>
      <c r="Q10" s="43">
        <v>144</v>
      </c>
      <c r="R10" s="32">
        <f t="shared" si="0"/>
        <v>3.6200041061848666E-6</v>
      </c>
      <c r="S10" s="33">
        <f t="shared" si="1"/>
        <v>7.1360038988299915E-8</v>
      </c>
      <c r="T10" s="33">
        <f t="shared" ref="T10:T31" si="27">(K10-11)*$D$11</f>
        <v>8.8770301976417965E-10</v>
      </c>
      <c r="U10" s="33">
        <f t="shared" si="3"/>
        <v>2.8937288128807588E-8</v>
      </c>
      <c r="V10" s="33">
        <f t="shared" si="4"/>
        <v>1.4943000832697024E-8</v>
      </c>
      <c r="W10" s="33">
        <f t="shared" si="5"/>
        <v>5.4585611184057435E-6</v>
      </c>
      <c r="X10" s="33">
        <f t="shared" si="6"/>
        <v>2.5877128980082366E-8</v>
      </c>
      <c r="Y10" s="33">
        <f t="shared" si="7"/>
        <v>0</v>
      </c>
      <c r="Z10" s="34">
        <f t="shared" si="8"/>
        <v>1.412011539874908E-8</v>
      </c>
      <c r="AA10" s="38">
        <f>((Branco!$O$10-R10)/(Branco!$O$10))*100</f>
        <v>6.4905980925904476</v>
      </c>
      <c r="AB10" s="39">
        <f>((Branco!$T$10-W10)/(Branco!$T$10))*100</f>
        <v>3.5920877766292727</v>
      </c>
      <c r="AC10" s="40">
        <f t="shared" si="10"/>
        <v>45.70690993438248</v>
      </c>
      <c r="AD10" s="23">
        <f t="shared" si="11"/>
        <v>0.56858379771195455</v>
      </c>
      <c r="AE10" s="23">
        <f t="shared" si="12"/>
        <v>18.534659467682477</v>
      </c>
      <c r="AF10" s="23">
        <f t="shared" si="13"/>
        <v>9.5711605948179024</v>
      </c>
      <c r="AG10" s="23">
        <f t="shared" si="14"/>
        <v>16.574593013422366</v>
      </c>
      <c r="AH10" s="23">
        <f t="shared" si="15"/>
        <v>9.0440931919828138</v>
      </c>
      <c r="AI10" s="39">
        <f t="shared" si="16"/>
        <v>96.201785528770245</v>
      </c>
      <c r="AJ10" s="117">
        <f t="shared" si="17"/>
        <v>2.9666518243830633</v>
      </c>
      <c r="AK10" s="40">
        <f t="shared" si="18"/>
        <v>7.2466283587968316</v>
      </c>
      <c r="AL10" s="23">
        <f t="shared" si="9"/>
        <v>9.0146445663621483E-2</v>
      </c>
      <c r="AM10" s="23">
        <f t="shared" si="9"/>
        <v>2.9385882596739288</v>
      </c>
      <c r="AN10" s="23">
        <f t="shared" si="9"/>
        <v>1.5174651686709617</v>
      </c>
      <c r="AO10" s="23">
        <f t="shared" si="9"/>
        <v>2.6278283948535113</v>
      </c>
      <c r="AP10" s="117">
        <f t="shared" si="9"/>
        <v>1.4339009637429667</v>
      </c>
      <c r="AQ10" s="40">
        <f t="shared" si="19"/>
        <v>310.15569375650438</v>
      </c>
      <c r="AR10" s="23">
        <f t="shared" si="20"/>
        <v>2.7107036211050981</v>
      </c>
      <c r="AS10">
        <f t="shared" si="21"/>
        <v>82.427400683853705</v>
      </c>
      <c r="AT10">
        <f t="shared" si="22"/>
        <v>24.340141305482224</v>
      </c>
      <c r="AU10">
        <f t="shared" si="23"/>
        <v>73.605473339846853</v>
      </c>
      <c r="AV10" s="14">
        <f t="shared" si="24"/>
        <v>2.8678019274859334</v>
      </c>
      <c r="AW10" s="134">
        <f t="shared" si="25"/>
        <v>5.7731113474805663E-6</v>
      </c>
      <c r="AX10" s="1">
        <f t="shared" si="26"/>
        <v>34.708521762928143</v>
      </c>
    </row>
    <row r="11" spans="2:50" x14ac:dyDescent="0.25">
      <c r="B11" s="4" t="s">
        <v>6</v>
      </c>
      <c r="C11" s="3" t="s">
        <v>15</v>
      </c>
      <c r="D11" s="29">
        <f>(D9)*(0.97/0.98)</f>
        <v>1.4795050329402993E-10</v>
      </c>
      <c r="G11" s="17">
        <v>4</v>
      </c>
      <c r="H11" s="17">
        <v>45</v>
      </c>
      <c r="I11" s="41">
        <v>24500</v>
      </c>
      <c r="J11" s="42">
        <v>442</v>
      </c>
      <c r="K11" s="42">
        <v>19</v>
      </c>
      <c r="L11" s="42">
        <v>193</v>
      </c>
      <c r="M11" s="42">
        <v>105</v>
      </c>
      <c r="N11" s="42">
        <v>43139</v>
      </c>
      <c r="O11" s="42">
        <v>240</v>
      </c>
      <c r="P11" s="42"/>
      <c r="Q11" s="43">
        <v>135</v>
      </c>
      <c r="R11" s="32">
        <f t="shared" si="0"/>
        <v>3.6621562722573803E-6</v>
      </c>
      <c r="S11" s="33">
        <f t="shared" si="1"/>
        <v>6.9473870556891111E-8</v>
      </c>
      <c r="T11" s="33">
        <f t="shared" si="27"/>
        <v>1.1836040263522395E-9</v>
      </c>
      <c r="U11" s="33">
        <f t="shared" si="3"/>
        <v>3.0026325854085292E-8</v>
      </c>
      <c r="V11" s="33">
        <f t="shared" si="4"/>
        <v>1.5534802845873144E-8</v>
      </c>
      <c r="W11" s="33">
        <f t="shared" si="5"/>
        <v>5.4884595395978315E-6</v>
      </c>
      <c r="X11" s="33">
        <f t="shared" si="6"/>
        <v>2.6094583845461211E-8</v>
      </c>
      <c r="Y11" s="33">
        <f t="shared" si="7"/>
        <v>0</v>
      </c>
      <c r="Z11" s="34">
        <f t="shared" si="8"/>
        <v>1.3237608186327262E-8</v>
      </c>
      <c r="AA11" s="38">
        <f>((Branco!$O$10-R11)/(Branco!$O$10))*100</f>
        <v>5.401752963434876</v>
      </c>
      <c r="AB11" s="39">
        <f>((Branco!$T$10-W11)/(Branco!$T$10))*100</f>
        <v>3.0640284028531206</v>
      </c>
      <c r="AC11" s="40">
        <f t="shared" si="10"/>
        <v>44.663140690606284</v>
      </c>
      <c r="AD11" s="23">
        <f t="shared" si="11"/>
        <v>0.7609115877263386</v>
      </c>
      <c r="AE11" s="23">
        <f t="shared" si="12"/>
        <v>19.303228757707089</v>
      </c>
      <c r="AF11" s="23">
        <f t="shared" si="13"/>
        <v>9.9869645889081937</v>
      </c>
      <c r="AG11" s="23">
        <f t="shared" si="14"/>
        <v>16.775602974333687</v>
      </c>
      <c r="AH11" s="23">
        <f t="shared" si="15"/>
        <v>8.5101514007184047</v>
      </c>
      <c r="AI11" s="39">
        <f t="shared" si="16"/>
        <v>96.84391240083599</v>
      </c>
      <c r="AJ11" s="117">
        <f t="shared" si="17"/>
        <v>2.4125925258179128</v>
      </c>
      <c r="AK11" s="40">
        <f t="shared" si="18"/>
        <v>5.8932299611698165</v>
      </c>
      <c r="AL11" s="23">
        <f t="shared" si="9"/>
        <v>0.10040106667942617</v>
      </c>
      <c r="AM11" s="23">
        <f t="shared" si="9"/>
        <v>2.5470301529010095</v>
      </c>
      <c r="AN11" s="23">
        <f t="shared" si="9"/>
        <v>1.3177640001674686</v>
      </c>
      <c r="AO11" s="23">
        <f t="shared" si="9"/>
        <v>2.213513974529469</v>
      </c>
      <c r="AP11" s="117">
        <f t="shared" si="9"/>
        <v>1.1229008626201067</v>
      </c>
      <c r="AQ11" s="40">
        <f t="shared" si="19"/>
        <v>252.23024233806814</v>
      </c>
      <c r="AR11" s="23">
        <f t="shared" si="20"/>
        <v>3.0190600750503447</v>
      </c>
      <c r="AS11">
        <f t="shared" si="21"/>
        <v>71.444195788873316</v>
      </c>
      <c r="AT11">
        <f t="shared" si="22"/>
        <v>21.136934562686196</v>
      </c>
      <c r="AU11">
        <f t="shared" si="23"/>
        <v>62.000526426570431</v>
      </c>
      <c r="AV11" s="14">
        <f t="shared" si="24"/>
        <v>2.2458017252402134</v>
      </c>
      <c r="AW11" s="134">
        <f t="shared" si="25"/>
        <v>5.8009303977207139E-6</v>
      </c>
      <c r="AX11" s="1">
        <f t="shared" si="26"/>
        <v>34.555265670412304</v>
      </c>
    </row>
    <row r="12" spans="2:50" x14ac:dyDescent="0.25">
      <c r="B12" s="5" t="s">
        <v>7</v>
      </c>
      <c r="C12" s="3" t="s">
        <v>15</v>
      </c>
      <c r="D12" s="29">
        <f>(D9)*(1.02/0.98)</f>
        <v>1.5557681789681499E-10</v>
      </c>
      <c r="G12" s="91">
        <v>5</v>
      </c>
      <c r="H12" s="91">
        <v>60</v>
      </c>
      <c r="I12" s="92">
        <v>24485</v>
      </c>
      <c r="J12" s="93">
        <v>457</v>
      </c>
      <c r="K12" s="93">
        <v>22</v>
      </c>
      <c r="L12" s="93">
        <v>208</v>
      </c>
      <c r="M12" s="93">
        <v>114</v>
      </c>
      <c r="N12" s="93">
        <v>43110</v>
      </c>
      <c r="O12" s="93">
        <v>254</v>
      </c>
      <c r="P12" s="93"/>
      <c r="Q12" s="94">
        <v>138</v>
      </c>
      <c r="R12" s="95">
        <f t="shared" si="0"/>
        <v>3.6599141357641614E-6</v>
      </c>
      <c r="S12" s="96">
        <f t="shared" si="1"/>
        <v>7.1831581096152116E-8</v>
      </c>
      <c r="T12" s="96">
        <f t="shared" si="27"/>
        <v>1.6274555362343292E-9</v>
      </c>
      <c r="U12" s="96">
        <f t="shared" si="3"/>
        <v>3.2359978122537516E-8</v>
      </c>
      <c r="V12" s="96">
        <f t="shared" si="4"/>
        <v>1.6866357375519413E-8</v>
      </c>
      <c r="W12" s="96">
        <f t="shared" si="5"/>
        <v>5.4847699471954036E-6</v>
      </c>
      <c r="X12" s="96">
        <f t="shared" si="6"/>
        <v>2.7616767903113113E-8</v>
      </c>
      <c r="Y12" s="96">
        <f t="shared" si="7"/>
        <v>0</v>
      </c>
      <c r="Z12" s="97">
        <f t="shared" si="8"/>
        <v>1.3531777257134535E-8</v>
      </c>
      <c r="AA12" s="98">
        <f>((Branco!$O$10-R12)/(Branco!$O$10))*100</f>
        <v>5.4596702575388987</v>
      </c>
      <c r="AB12" s="99">
        <f>((Branco!$T$10-W12)/(Branco!$T$10))*100</f>
        <v>3.1291931766382626</v>
      </c>
      <c r="AC12" s="100">
        <f t="shared" si="10"/>
        <v>43.844145512739658</v>
      </c>
      <c r="AD12" s="101">
        <f t="shared" si="11"/>
        <v>0.99335690872038995</v>
      </c>
      <c r="AE12" s="101">
        <f t="shared" si="12"/>
        <v>19.751696509289406</v>
      </c>
      <c r="AF12" s="101">
        <f t="shared" si="13"/>
        <v>10.294789781284043</v>
      </c>
      <c r="AG12" s="101">
        <f t="shared" si="14"/>
        <v>16.85656325613737</v>
      </c>
      <c r="AH12" s="101">
        <f t="shared" si="15"/>
        <v>8.2594480318291232</v>
      </c>
      <c r="AI12" s="99">
        <f t="shared" si="16"/>
        <v>96.858939602891496</v>
      </c>
      <c r="AJ12" s="120">
        <f t="shared" si="17"/>
        <v>2.3937457722311226</v>
      </c>
      <c r="AK12" s="100">
        <f t="shared" si="18"/>
        <v>5.8471930727521153</v>
      </c>
      <c r="AL12" s="101">
        <f t="shared" si="9"/>
        <v>0.1324772000346684</v>
      </c>
      <c r="AM12" s="101">
        <f t="shared" si="9"/>
        <v>2.6341483373341377</v>
      </c>
      <c r="AN12" s="101">
        <f t="shared" si="9"/>
        <v>1.3729455276320179</v>
      </c>
      <c r="AO12" s="101">
        <f t="shared" si="9"/>
        <v>2.2480442656375854</v>
      </c>
      <c r="AP12" s="120">
        <f t="shared" si="9"/>
        <v>1.1015059536839311</v>
      </c>
      <c r="AQ12" s="100">
        <f t="shared" si="19"/>
        <v>250.25986351379052</v>
      </c>
      <c r="AR12" s="101">
        <f t="shared" si="20"/>
        <v>3.9835894050424789</v>
      </c>
      <c r="AS12" s="115">
        <f t="shared" si="21"/>
        <v>73.887860862222567</v>
      </c>
      <c r="AT12" s="115">
        <f t="shared" si="22"/>
        <v>22.022046263217568</v>
      </c>
      <c r="AU12" s="115">
        <f t="shared" si="23"/>
        <v>62.967719880508774</v>
      </c>
      <c r="AV12" s="116">
        <f t="shared" si="24"/>
        <v>2.2030119073678622</v>
      </c>
      <c r="AW12" s="134">
        <f t="shared" si="25"/>
        <v>5.8127226830800366E-6</v>
      </c>
      <c r="AX12" s="1">
        <f t="shared" si="26"/>
        <v>34.615064862707953</v>
      </c>
    </row>
    <row r="13" spans="2:50" x14ac:dyDescent="0.25">
      <c r="B13" s="5" t="s">
        <v>10</v>
      </c>
      <c r="C13" s="3" t="s">
        <v>15</v>
      </c>
      <c r="D13" s="29">
        <f>D11</f>
        <v>1.4795050329402993E-10</v>
      </c>
      <c r="G13" s="17">
        <v>6</v>
      </c>
      <c r="H13" s="17">
        <v>75</v>
      </c>
      <c r="I13" s="41">
        <v>24303</v>
      </c>
      <c r="J13" s="42">
        <v>443</v>
      </c>
      <c r="K13" s="42">
        <v>18</v>
      </c>
      <c r="L13" s="42">
        <v>205</v>
      </c>
      <c r="M13" s="42">
        <v>112</v>
      </c>
      <c r="N13" s="42">
        <v>43349</v>
      </c>
      <c r="O13" s="42">
        <v>257</v>
      </c>
      <c r="P13" s="42"/>
      <c r="Q13" s="43">
        <v>136</v>
      </c>
      <c r="R13" s="32">
        <f t="shared" si="0"/>
        <v>3.6327095463131067E-6</v>
      </c>
      <c r="S13" s="33">
        <f t="shared" si="1"/>
        <v>6.9631051259508511E-8</v>
      </c>
      <c r="T13" s="33">
        <f t="shared" si="27"/>
        <v>1.0356535230582096E-9</v>
      </c>
      <c r="U13" s="33">
        <f t="shared" si="3"/>
        <v>3.1893247668847075E-8</v>
      </c>
      <c r="V13" s="33">
        <f t="shared" si="4"/>
        <v>1.6570456368931353E-8</v>
      </c>
      <c r="W13" s="33">
        <f t="shared" si="5"/>
        <v>5.5151772776843778E-6</v>
      </c>
      <c r="X13" s="33">
        <f t="shared" si="6"/>
        <v>2.7942950201181378E-8</v>
      </c>
      <c r="Y13" s="33">
        <f t="shared" si="7"/>
        <v>0</v>
      </c>
      <c r="Z13" s="34">
        <f t="shared" si="8"/>
        <v>1.333566454326302E-8</v>
      </c>
      <c r="AA13" s="38">
        <f>((Branco!$O$10-R13)/(Branco!$O$10))*100</f>
        <v>6.1624000926676663</v>
      </c>
      <c r="AB13" s="39">
        <f>((Branco!$T$10-W13)/(Branco!$T$10))*100</f>
        <v>2.5921455582020991</v>
      </c>
      <c r="AC13" s="40">
        <f t="shared" si="10"/>
        <v>43.408437824811266</v>
      </c>
      <c r="AD13" s="23">
        <f t="shared" si="11"/>
        <v>0.64563295757480066</v>
      </c>
      <c r="AE13" s="23">
        <f t="shared" si="12"/>
        <v>19.882452345933849</v>
      </c>
      <c r="AF13" s="23">
        <f t="shared" si="13"/>
        <v>10.330127321196811</v>
      </c>
      <c r="AG13" s="23">
        <f t="shared" si="14"/>
        <v>17.41981191593948</v>
      </c>
      <c r="AH13" s="23">
        <f t="shared" si="15"/>
        <v>8.3135376345438061</v>
      </c>
      <c r="AI13" s="39">
        <f t="shared" si="16"/>
        <v>97.142999188578415</v>
      </c>
      <c r="AJ13" s="117">
        <f t="shared" si="17"/>
        <v>2.675001612741756</v>
      </c>
      <c r="AK13" s="40">
        <f t="shared" si="18"/>
        <v>6.5342155717086428</v>
      </c>
      <c r="AL13" s="23">
        <f t="shared" si="9"/>
        <v>9.7186287652633582E-2</v>
      </c>
      <c r="AM13" s="23">
        <f t="shared" si="9"/>
        <v>2.9928796389051082</v>
      </c>
      <c r="AN13" s="23">
        <f t="shared" si="9"/>
        <v>1.5549806024421373</v>
      </c>
      <c r="AO13" s="23">
        <f t="shared" si="9"/>
        <v>2.6221815845284313</v>
      </c>
      <c r="AP13" s="117">
        <f t="shared" si="9"/>
        <v>1.2514259851243141</v>
      </c>
      <c r="AQ13" s="40">
        <f t="shared" si="19"/>
        <v>279.66442646912986</v>
      </c>
      <c r="AR13" s="23">
        <f t="shared" si="20"/>
        <v>2.9223916697146919</v>
      </c>
      <c r="AS13">
        <f t="shared" si="21"/>
        <v>83.950273871288289</v>
      </c>
      <c r="AT13">
        <f t="shared" si="22"/>
        <v>24.941888863171883</v>
      </c>
      <c r="AU13">
        <f t="shared" si="23"/>
        <v>73.44730618264137</v>
      </c>
      <c r="AV13" s="14">
        <f t="shared" si="24"/>
        <v>2.5028519702486283</v>
      </c>
      <c r="AW13" s="134">
        <f t="shared" si="25"/>
        <v>5.8344416404168273E-6</v>
      </c>
      <c r="AX13" s="1">
        <f t="shared" si="26"/>
        <v>34.868771163119419</v>
      </c>
    </row>
    <row r="14" spans="2:50" x14ac:dyDescent="0.25">
      <c r="B14" s="5" t="s">
        <v>8</v>
      </c>
      <c r="C14" s="3" t="s">
        <v>16</v>
      </c>
      <c r="D14" s="29">
        <f>(38.3/33.5)*D17</f>
        <v>1.2722732422165167E-10</v>
      </c>
      <c r="G14" s="17">
        <v>7</v>
      </c>
      <c r="H14" s="17">
        <v>90</v>
      </c>
      <c r="I14" s="41">
        <v>24454</v>
      </c>
      <c r="J14" s="42">
        <v>441</v>
      </c>
      <c r="K14" s="42">
        <v>19</v>
      </c>
      <c r="L14" s="42">
        <v>207</v>
      </c>
      <c r="M14" s="42">
        <v>113</v>
      </c>
      <c r="N14" s="42">
        <v>43372</v>
      </c>
      <c r="O14" s="42">
        <v>257</v>
      </c>
      <c r="P14" s="42"/>
      <c r="Q14" s="43">
        <v>136</v>
      </c>
      <c r="R14" s="32">
        <f t="shared" si="0"/>
        <v>3.6552803870115091E-6</v>
      </c>
      <c r="S14" s="33">
        <f t="shared" si="1"/>
        <v>6.9316689854273711E-8</v>
      </c>
      <c r="T14" s="33">
        <f t="shared" si="27"/>
        <v>1.1836040263522395E-9</v>
      </c>
      <c r="U14" s="33">
        <f t="shared" si="3"/>
        <v>3.2204401304640701E-8</v>
      </c>
      <c r="V14" s="33">
        <f t="shared" si="4"/>
        <v>1.6718406872225383E-8</v>
      </c>
      <c r="W14" s="33">
        <f t="shared" si="5"/>
        <v>5.5181035061414761E-6</v>
      </c>
      <c r="X14" s="33">
        <f t="shared" si="6"/>
        <v>2.7942950201181378E-8</v>
      </c>
      <c r="Y14" s="33">
        <f t="shared" si="7"/>
        <v>0</v>
      </c>
      <c r="Z14" s="34">
        <f t="shared" si="8"/>
        <v>1.333566454326302E-8</v>
      </c>
      <c r="AA14" s="38">
        <f>((Branco!$O$10-R14)/(Branco!$O$10))*100</f>
        <v>5.5793659986872068</v>
      </c>
      <c r="AB14" s="39">
        <f>((Branco!$T$10-W14)/(Branco!$T$10))*100</f>
        <v>2.540463151406982</v>
      </c>
      <c r="AC14" s="40">
        <f t="shared" si="10"/>
        <v>43.133758141305975</v>
      </c>
      <c r="AD14" s="23">
        <f t="shared" si="11"/>
        <v>0.73652232838994625</v>
      </c>
      <c r="AE14" s="23">
        <f t="shared" si="12"/>
        <v>20.039861393847069</v>
      </c>
      <c r="AF14" s="23">
        <f t="shared" si="13"/>
        <v>10.403377888507991</v>
      </c>
      <c r="AG14" s="23">
        <f t="shared" si="14"/>
        <v>17.388084431992002</v>
      </c>
      <c r="AH14" s="23">
        <f t="shared" si="15"/>
        <v>8.2983958159570399</v>
      </c>
      <c r="AI14" s="39">
        <f t="shared" si="16"/>
        <v>97.296915260456103</v>
      </c>
      <c r="AJ14" s="117">
        <f t="shared" si="17"/>
        <v>2.4065902356920006</v>
      </c>
      <c r="AK14" s="40">
        <f t="shared" si="18"/>
        <v>5.8785681914647689</v>
      </c>
      <c r="AL14" s="23">
        <f t="shared" si="9"/>
        <v>0.10037837922196907</v>
      </c>
      <c r="AM14" s="23">
        <f t="shared" si="9"/>
        <v>2.7311715191915655</v>
      </c>
      <c r="AN14" s="23">
        <f t="shared" si="9"/>
        <v>1.4178446065103132</v>
      </c>
      <c r="AO14" s="23">
        <f t="shared" si="9"/>
        <v>2.3697689340573898</v>
      </c>
      <c r="AP14" s="117">
        <f t="shared" si="9"/>
        <v>1.1309630272432452</v>
      </c>
      <c r="AQ14" s="40">
        <f t="shared" si="19"/>
        <v>251.60271859469211</v>
      </c>
      <c r="AR14" s="23">
        <f t="shared" si="20"/>
        <v>3.0183778632046101</v>
      </c>
      <c r="AS14">
        <f t="shared" si="21"/>
        <v>76.609361113323416</v>
      </c>
      <c r="AT14">
        <f t="shared" si="22"/>
        <v>22.742227488425421</v>
      </c>
      <c r="AU14">
        <f t="shared" si="23"/>
        <v>66.377227842947491</v>
      </c>
      <c r="AV14" s="14">
        <f t="shared" si="24"/>
        <v>2.2619260544864903</v>
      </c>
      <c r="AW14" s="134">
        <f t="shared" si="25"/>
        <v>5.83749094343969E-6</v>
      </c>
      <c r="AX14" s="1">
        <f t="shared" si="26"/>
        <v>34.740079569607168</v>
      </c>
    </row>
    <row r="15" spans="2:50" x14ac:dyDescent="0.25">
      <c r="B15" s="5" t="s">
        <v>9</v>
      </c>
      <c r="C15" s="3" t="s">
        <v>16</v>
      </c>
      <c r="D15" s="29">
        <f>(38.3/39.2)*D17</f>
        <v>1.0872743268942171E-10</v>
      </c>
      <c r="G15" s="17">
        <v>8</v>
      </c>
      <c r="H15" s="17">
        <v>105</v>
      </c>
      <c r="I15" s="41">
        <v>24416</v>
      </c>
      <c r="J15" s="42">
        <v>439</v>
      </c>
      <c r="K15" s="42">
        <v>17</v>
      </c>
      <c r="L15" s="42">
        <v>209</v>
      </c>
      <c r="M15" s="42">
        <v>114</v>
      </c>
      <c r="N15" s="42">
        <v>43373</v>
      </c>
      <c r="O15" s="42">
        <v>261</v>
      </c>
      <c r="P15" s="42"/>
      <c r="Q15" s="43">
        <v>138</v>
      </c>
      <c r="R15" s="32">
        <f t="shared" si="0"/>
        <v>3.649600307895355E-6</v>
      </c>
      <c r="S15" s="33">
        <f t="shared" si="1"/>
        <v>6.900232844903891E-8</v>
      </c>
      <c r="T15" s="33">
        <f t="shared" si="27"/>
        <v>8.8770301976417965E-10</v>
      </c>
      <c r="U15" s="33">
        <f t="shared" si="3"/>
        <v>3.2515554940434332E-8</v>
      </c>
      <c r="V15" s="33">
        <f t="shared" si="4"/>
        <v>1.6866357375519413E-8</v>
      </c>
      <c r="W15" s="33">
        <f t="shared" si="5"/>
        <v>5.5182307334656982E-6</v>
      </c>
      <c r="X15" s="33">
        <f t="shared" si="6"/>
        <v>2.8377859931939066E-8</v>
      </c>
      <c r="Y15" s="33">
        <f t="shared" si="7"/>
        <v>0</v>
      </c>
      <c r="Z15" s="34">
        <f t="shared" si="8"/>
        <v>1.3531777257134535E-8</v>
      </c>
      <c r="AA15" s="38">
        <f>((Branco!$O$10-R15)/(Branco!$O$10))*100</f>
        <v>5.7260898104173847</v>
      </c>
      <c r="AB15" s="39">
        <f>((Branco!$T$10-W15)/(Branco!$T$10))*100</f>
        <v>2.5382160902419675</v>
      </c>
      <c r="AC15" s="40">
        <f t="shared" si="10"/>
        <v>42.810306259647732</v>
      </c>
      <c r="AD15" s="23">
        <f t="shared" si="11"/>
        <v>0.55074718488355545</v>
      </c>
      <c r="AE15" s="23">
        <f t="shared" si="12"/>
        <v>20.173244823621367</v>
      </c>
      <c r="AF15" s="23">
        <f t="shared" si="13"/>
        <v>10.464196512787554</v>
      </c>
      <c r="AG15" s="23">
        <f t="shared" si="14"/>
        <v>17.606143183659746</v>
      </c>
      <c r="AH15" s="23">
        <f t="shared" si="15"/>
        <v>8.3953620354000389</v>
      </c>
      <c r="AI15" s="39">
        <f t="shared" si="16"/>
        <v>97.278701853733594</v>
      </c>
      <c r="AJ15" s="117">
        <f t="shared" si="17"/>
        <v>2.4513565845421645</v>
      </c>
      <c r="AK15" s="40">
        <f t="shared" si="18"/>
        <v>5.9879187699287089</v>
      </c>
      <c r="AL15" s="23">
        <f t="shared" si="9"/>
        <v>7.7033539210115784E-2</v>
      </c>
      <c r="AM15" s="23">
        <f t="shared" si="9"/>
        <v>2.8216511836447564</v>
      </c>
      <c r="AN15" s="23">
        <f t="shared" si="9"/>
        <v>1.4636372449922002</v>
      </c>
      <c r="AO15" s="23">
        <f t="shared" si="9"/>
        <v>2.4625882047206846</v>
      </c>
      <c r="AP15" s="117">
        <f t="shared" si="9"/>
        <v>1.1742673740108964</v>
      </c>
      <c r="AQ15" s="40">
        <f t="shared" si="19"/>
        <v>256.28292335294873</v>
      </c>
      <c r="AR15" s="23">
        <f t="shared" si="20"/>
        <v>2.3163985240481817</v>
      </c>
      <c r="AS15">
        <f t="shared" si="21"/>
        <v>79.147315701235414</v>
      </c>
      <c r="AT15">
        <f t="shared" si="22"/>
        <v>23.47674140967489</v>
      </c>
      <c r="AU15">
        <f t="shared" si="23"/>
        <v>68.977095614226386</v>
      </c>
      <c r="AV15" s="14">
        <f t="shared" si="24"/>
        <v>2.3485347480217929</v>
      </c>
      <c r="AW15" s="134">
        <f t="shared" si="25"/>
        <v>5.8372884520406703E-6</v>
      </c>
      <c r="AX15" s="1">
        <f t="shared" si="26"/>
        <v>34.774558394056875</v>
      </c>
    </row>
    <row r="16" spans="2:50" x14ac:dyDescent="0.25">
      <c r="B16" s="5" t="s">
        <v>12</v>
      </c>
      <c r="C16" s="3" t="s">
        <v>16</v>
      </c>
      <c r="D16" s="29">
        <v>1.2679079497666798E-10</v>
      </c>
      <c r="G16" s="91">
        <v>9</v>
      </c>
      <c r="H16" s="91">
        <v>120</v>
      </c>
      <c r="I16" s="92">
        <v>25057</v>
      </c>
      <c r="J16" s="93">
        <v>441</v>
      </c>
      <c r="K16" s="93">
        <v>16</v>
      </c>
      <c r="L16" s="93">
        <v>211</v>
      </c>
      <c r="M16" s="93">
        <v>115</v>
      </c>
      <c r="N16" s="93">
        <v>43423</v>
      </c>
      <c r="O16" s="93">
        <v>259</v>
      </c>
      <c r="P16" s="93"/>
      <c r="Q16" s="94">
        <v>136</v>
      </c>
      <c r="R16" s="95">
        <f t="shared" si="0"/>
        <v>3.7454142740389051E-6</v>
      </c>
      <c r="S16" s="96">
        <f t="shared" si="1"/>
        <v>6.9316689854273711E-8</v>
      </c>
      <c r="T16" s="96">
        <f t="shared" si="27"/>
        <v>7.3975251647014964E-10</v>
      </c>
      <c r="U16" s="96">
        <f t="shared" si="3"/>
        <v>3.2826708576227964E-8</v>
      </c>
      <c r="V16" s="96">
        <f t="shared" si="4"/>
        <v>1.7014307878813443E-8</v>
      </c>
      <c r="W16" s="96">
        <f t="shared" si="5"/>
        <v>5.52459209967678E-6</v>
      </c>
      <c r="X16" s="96">
        <f t="shared" si="6"/>
        <v>2.8160405066560222E-8</v>
      </c>
      <c r="Y16" s="96">
        <f t="shared" si="7"/>
        <v>0</v>
      </c>
      <c r="Z16" s="97">
        <f t="shared" si="8"/>
        <v>1.333566454326302E-8</v>
      </c>
      <c r="AA16" s="98">
        <f>((Branco!$O$10-R16)/(Branco!$O$10))*100</f>
        <v>3.2510907757056238</v>
      </c>
      <c r="AB16" s="99">
        <f>((Branco!$T$10-W16)/(Branco!$T$10))*100</f>
        <v>2.4258630319917365</v>
      </c>
      <c r="AC16" s="100">
        <f t="shared" si="10"/>
        <v>42.948865748312294</v>
      </c>
      <c r="AD16" s="101">
        <f t="shared" si="11"/>
        <v>0.45835327081611593</v>
      </c>
      <c r="AE16" s="101">
        <f t="shared" si="12"/>
        <v>20.339544524751439</v>
      </c>
      <c r="AF16" s="101">
        <f t="shared" si="13"/>
        <v>10.542125228770667</v>
      </c>
      <c r="AG16" s="101">
        <f t="shared" si="14"/>
        <v>17.448286396313247</v>
      </c>
      <c r="AH16" s="101">
        <f t="shared" si="15"/>
        <v>8.2628248310362569</v>
      </c>
      <c r="AI16" s="99">
        <f t="shared" si="16"/>
        <v>97.826625017658472</v>
      </c>
      <c r="AJ16" s="120">
        <f t="shared" si="17"/>
        <v>1.3963066126135733</v>
      </c>
      <c r="AK16" s="100">
        <f t="shared" si="18"/>
        <v>3.4107524898528592</v>
      </c>
      <c r="AL16" s="101">
        <f t="shared" si="9"/>
        <v>3.639978687282798E-2</v>
      </c>
      <c r="AM16" s="101">
        <f t="shared" si="9"/>
        <v>1.615249923870111</v>
      </c>
      <c r="AN16" s="101">
        <f t="shared" si="9"/>
        <v>0.83719509807504355</v>
      </c>
      <c r="AO16" s="101">
        <f t="shared" si="9"/>
        <v>1.3856427924928316</v>
      </c>
      <c r="AP16" s="120">
        <f t="shared" si="9"/>
        <v>0.65618613843794904</v>
      </c>
      <c r="AQ16" s="100">
        <f t="shared" si="19"/>
        <v>145.98020656570236</v>
      </c>
      <c r="AR16" s="101">
        <f t="shared" si="20"/>
        <v>1.0945415912659373</v>
      </c>
      <c r="AS16" s="115">
        <f t="shared" si="21"/>
        <v>45.307760364556614</v>
      </c>
      <c r="AT16" s="115">
        <f t="shared" si="22"/>
        <v>13.428609373123697</v>
      </c>
      <c r="AU16" s="115">
        <f t="shared" si="23"/>
        <v>38.811854617724215</v>
      </c>
      <c r="AV16" s="116">
        <f t="shared" si="24"/>
        <v>1.3123722768758981</v>
      </c>
      <c r="AW16" s="134">
        <f t="shared" si="25"/>
        <v>5.8448498043703713E-6</v>
      </c>
      <c r="AX16" s="1">
        <f t="shared" si="26"/>
        <v>34.218243131045121</v>
      </c>
    </row>
    <row r="17" spans="2:50" x14ac:dyDescent="0.25">
      <c r="B17" s="5" t="s">
        <v>13</v>
      </c>
      <c r="C17" s="3" t="s">
        <v>16</v>
      </c>
      <c r="D17" s="29">
        <v>1.1128238541580499E-10</v>
      </c>
      <c r="G17" s="17">
        <v>10</v>
      </c>
      <c r="H17" s="17">
        <v>135</v>
      </c>
      <c r="I17" s="41">
        <v>25149</v>
      </c>
      <c r="J17" s="42">
        <v>434</v>
      </c>
      <c r="K17" s="42">
        <v>16</v>
      </c>
      <c r="L17" s="42">
        <v>208</v>
      </c>
      <c r="M17" s="42">
        <v>114</v>
      </c>
      <c r="N17" s="42">
        <v>43528</v>
      </c>
      <c r="O17" s="42">
        <v>251</v>
      </c>
      <c r="P17" s="42"/>
      <c r="Q17" s="43">
        <v>135</v>
      </c>
      <c r="R17" s="32">
        <f t="shared" si="0"/>
        <v>3.7591660445306471E-6</v>
      </c>
      <c r="S17" s="33">
        <f t="shared" si="1"/>
        <v>6.8216424935951908E-8</v>
      </c>
      <c r="T17" s="33">
        <f t="shared" si="27"/>
        <v>7.3975251647014964E-10</v>
      </c>
      <c r="U17" s="33">
        <f t="shared" si="3"/>
        <v>3.2359978122537516E-8</v>
      </c>
      <c r="V17" s="33">
        <f t="shared" si="4"/>
        <v>1.6866357375519413E-8</v>
      </c>
      <c r="W17" s="33">
        <f t="shared" si="5"/>
        <v>5.5379509687200536E-6</v>
      </c>
      <c r="X17" s="33">
        <f t="shared" si="6"/>
        <v>2.7290585605044848E-8</v>
      </c>
      <c r="Y17" s="33">
        <f t="shared" si="7"/>
        <v>0</v>
      </c>
      <c r="Z17" s="34">
        <f t="shared" si="8"/>
        <v>1.3237608186327262E-8</v>
      </c>
      <c r="AA17" s="38">
        <f>((Branco!$O$10-R17)/(Branco!$O$10))*100</f>
        <v>2.8958647052009718</v>
      </c>
      <c r="AB17" s="39">
        <f>((Branco!$T$10-W17)/(Branco!$T$10))*100</f>
        <v>2.189921609666218</v>
      </c>
      <c r="AC17" s="40">
        <f t="shared" si="10"/>
        <v>42.981615000245995</v>
      </c>
      <c r="AD17" s="23">
        <f t="shared" si="11"/>
        <v>0.46610120492588114</v>
      </c>
      <c r="AE17" s="23">
        <f t="shared" si="12"/>
        <v>20.389284873623698</v>
      </c>
      <c r="AF17" s="23">
        <f t="shared" si="13"/>
        <v>10.627107472310088</v>
      </c>
      <c r="AG17" s="23">
        <f t="shared" si="14"/>
        <v>17.195176157481303</v>
      </c>
      <c r="AH17" s="23">
        <f t="shared" si="15"/>
        <v>8.3407152914130265</v>
      </c>
      <c r="AI17" s="39">
        <f t="shared" si="16"/>
        <v>98.058190406678463</v>
      </c>
      <c r="AJ17" s="117">
        <f t="shared" si="17"/>
        <v>1.2446894185174904</v>
      </c>
      <c r="AK17" s="40">
        <f t="shared" si="18"/>
        <v>3.0403977858099056</v>
      </c>
      <c r="AL17" s="23">
        <f t="shared" si="9"/>
        <v>3.2970679938663719E-2</v>
      </c>
      <c r="AM17" s="23">
        <f t="shared" si="9"/>
        <v>1.4422803001622462</v>
      </c>
      <c r="AN17" s="23">
        <f t="shared" si="9"/>
        <v>0.75173150260153265</v>
      </c>
      <c r="AO17" s="23">
        <f t="shared" si="9"/>
        <v>1.2163380904956276</v>
      </c>
      <c r="AP17" s="117">
        <f t="shared" si="9"/>
        <v>0.58999859134976329</v>
      </c>
      <c r="AQ17" s="40">
        <f t="shared" si="19"/>
        <v>130.12902523266396</v>
      </c>
      <c r="AR17" s="23">
        <f t="shared" si="20"/>
        <v>0.991428345755618</v>
      </c>
      <c r="AS17">
        <f t="shared" si="21"/>
        <v>40.455962419551007</v>
      </c>
      <c r="AT17">
        <f t="shared" si="22"/>
        <v>12.057773301728583</v>
      </c>
      <c r="AU17">
        <f t="shared" si="23"/>
        <v>34.069629914782531</v>
      </c>
      <c r="AV17" s="14">
        <f t="shared" si="24"/>
        <v>1.1799971826995266</v>
      </c>
      <c r="AW17" s="134">
        <f t="shared" si="25"/>
        <v>5.8529566477864884E-6</v>
      </c>
      <c r="AX17" s="1">
        <f t="shared" si="26"/>
        <v>34.166965924039062</v>
      </c>
    </row>
    <row r="18" spans="2:50" ht="15.75" thickBot="1" x14ac:dyDescent="0.3">
      <c r="B18" s="6" t="s">
        <v>11</v>
      </c>
      <c r="C18" s="7" t="s">
        <v>17</v>
      </c>
      <c r="D18" s="30">
        <v>9.8056356935757502E-11</v>
      </c>
      <c r="G18" s="17">
        <v>11</v>
      </c>
      <c r="H18" s="17">
        <v>150</v>
      </c>
      <c r="I18" s="41">
        <v>24266</v>
      </c>
      <c r="J18" s="42">
        <v>413</v>
      </c>
      <c r="K18" s="42">
        <v>15</v>
      </c>
      <c r="L18" s="42">
        <v>200</v>
      </c>
      <c r="M18" s="42">
        <v>110</v>
      </c>
      <c r="N18" s="42">
        <v>43463</v>
      </c>
      <c r="O18" s="42">
        <v>252</v>
      </c>
      <c r="P18" s="42"/>
      <c r="Q18" s="43">
        <v>135</v>
      </c>
      <c r="R18" s="32">
        <f t="shared" si="0"/>
        <v>3.6271789429631669E-6</v>
      </c>
      <c r="S18" s="33">
        <f t="shared" si="1"/>
        <v>6.4915630180986488E-8</v>
      </c>
      <c r="T18" s="33">
        <f t="shared" si="27"/>
        <v>5.9180201317611974E-10</v>
      </c>
      <c r="U18" s="33">
        <f t="shared" si="3"/>
        <v>3.1115363579362996E-8</v>
      </c>
      <c r="V18" s="33">
        <f t="shared" si="4"/>
        <v>1.6274555362343293E-8</v>
      </c>
      <c r="W18" s="33">
        <f t="shared" si="5"/>
        <v>5.5296811926456468E-6</v>
      </c>
      <c r="X18" s="33">
        <f t="shared" si="6"/>
        <v>2.7399313037734269E-8</v>
      </c>
      <c r="Y18" s="33">
        <f t="shared" si="7"/>
        <v>0</v>
      </c>
      <c r="Z18" s="34">
        <f t="shared" si="8"/>
        <v>1.3237608186327262E-8</v>
      </c>
      <c r="AA18" s="38">
        <f>((Branco!$O$10-R18)/(Branco!$O$10))*100</f>
        <v>6.3052627514575814</v>
      </c>
      <c r="AB18" s="39">
        <f>((Branco!$T$10-W18)/(Branco!$T$10))*100</f>
        <v>2.3359805853915274</v>
      </c>
      <c r="AC18" s="40">
        <f t="shared" si="10"/>
        <v>42.280872656760806</v>
      </c>
      <c r="AD18" s="23">
        <f t="shared" si="11"/>
        <v>0.38545270973034484</v>
      </c>
      <c r="AE18" s="23">
        <f t="shared" si="12"/>
        <v>20.266070305409883</v>
      </c>
      <c r="AF18" s="23">
        <f t="shared" si="13"/>
        <v>10.599949517584484</v>
      </c>
      <c r="AG18" s="23">
        <f t="shared" si="14"/>
        <v>17.845730869458286</v>
      </c>
      <c r="AH18" s="23">
        <f t="shared" si="15"/>
        <v>8.6219239410561919</v>
      </c>
      <c r="AI18" s="39">
        <f t="shared" si="16"/>
        <v>97.277467012710304</v>
      </c>
      <c r="AJ18" s="117">
        <f t="shared" si="17"/>
        <v>2.6659201146179528</v>
      </c>
      <c r="AK18" s="40">
        <f t="shared" si="18"/>
        <v>6.5120322331370524</v>
      </c>
      <c r="AL18" s="23">
        <f t="shared" si="9"/>
        <v>5.936680849733262E-2</v>
      </c>
      <c r="AM18" s="23">
        <f t="shared" si="9"/>
        <v>3.121347663261818</v>
      </c>
      <c r="AN18" s="23">
        <f t="shared" si="9"/>
        <v>1.6325872336766472</v>
      </c>
      <c r="AO18" s="23">
        <f t="shared" si="9"/>
        <v>2.7485708629814374</v>
      </c>
      <c r="AP18" s="117">
        <f t="shared" si="9"/>
        <v>1.3279349050246263</v>
      </c>
      <c r="AQ18" s="40">
        <f t="shared" si="19"/>
        <v>278.7149795782658</v>
      </c>
      <c r="AR18" s="23">
        <f t="shared" si="20"/>
        <v>1.7851599315147919</v>
      </c>
      <c r="AS18">
        <f t="shared" si="21"/>
        <v>87.553801954493991</v>
      </c>
      <c r="AT18">
        <f t="shared" si="22"/>
        <v>26.186699228173421</v>
      </c>
      <c r="AU18">
        <f t="shared" si="23"/>
        <v>76.987469872110069</v>
      </c>
      <c r="AV18" s="14">
        <f t="shared" si="24"/>
        <v>2.6558698100492526</v>
      </c>
      <c r="AW18" s="134">
        <f t="shared" si="25"/>
        <v>5.8315162827737616E-6</v>
      </c>
      <c r="AX18" s="1">
        <f t="shared" si="26"/>
        <v>34.891986783098403</v>
      </c>
    </row>
    <row r="19" spans="2:50" ht="15.75" thickBot="1" x14ac:dyDescent="0.3">
      <c r="B19" s="5"/>
      <c r="C19" s="3"/>
      <c r="G19" s="17">
        <v>12</v>
      </c>
      <c r="H19" s="17">
        <v>165</v>
      </c>
      <c r="I19" s="41">
        <v>24732</v>
      </c>
      <c r="J19" s="42">
        <v>416</v>
      </c>
      <c r="K19" s="42">
        <v>15</v>
      </c>
      <c r="L19" s="42">
        <v>202</v>
      </c>
      <c r="M19" s="42">
        <v>111</v>
      </c>
      <c r="N19" s="42">
        <v>43479</v>
      </c>
      <c r="O19" s="42">
        <v>254</v>
      </c>
      <c r="P19" s="42"/>
      <c r="Q19" s="43">
        <v>136</v>
      </c>
      <c r="R19" s="32">
        <f t="shared" si="0"/>
        <v>3.6968346500191642E-6</v>
      </c>
      <c r="S19" s="33">
        <f t="shared" si="1"/>
        <v>6.5387172288838689E-8</v>
      </c>
      <c r="T19" s="33">
        <f t="shared" si="27"/>
        <v>5.9180201317611974E-10</v>
      </c>
      <c r="U19" s="33">
        <f t="shared" si="3"/>
        <v>3.1426517215156628E-8</v>
      </c>
      <c r="V19" s="33">
        <f t="shared" si="4"/>
        <v>1.6422505865637323E-8</v>
      </c>
      <c r="W19" s="33">
        <f t="shared" si="5"/>
        <v>5.5317168298331931E-6</v>
      </c>
      <c r="X19" s="33">
        <f t="shared" si="6"/>
        <v>2.7616767903113113E-8</v>
      </c>
      <c r="Y19" s="33">
        <f t="shared" si="7"/>
        <v>0</v>
      </c>
      <c r="Z19" s="34">
        <f t="shared" si="8"/>
        <v>1.333566454326302E-8</v>
      </c>
      <c r="AA19" s="38">
        <f>((Branco!$O$10-R19)/(Branco!$O$10))*100</f>
        <v>4.5059654812927175</v>
      </c>
      <c r="AB19" s="39">
        <f>((Branco!$T$10-W19)/(Branco!$T$10))*100</f>
        <v>2.30002760675145</v>
      </c>
      <c r="AC19" s="40">
        <f t="shared" si="10"/>
        <v>42.245116104794214</v>
      </c>
      <c r="AD19" s="23">
        <f t="shared" si="11"/>
        <v>0.38234937958838222</v>
      </c>
      <c r="AE19" s="23">
        <f t="shared" si="12"/>
        <v>20.303934579997495</v>
      </c>
      <c r="AF19" s="23">
        <f t="shared" si="13"/>
        <v>10.610195283577607</v>
      </c>
      <c r="AG19" s="23">
        <f t="shared" si="14"/>
        <v>17.84254503853677</v>
      </c>
      <c r="AH19" s="23">
        <f t="shared" si="15"/>
        <v>8.6158596135055383</v>
      </c>
      <c r="AI19" s="39">
        <f t="shared" si="16"/>
        <v>97.647812655967755</v>
      </c>
      <c r="AJ19" s="117">
        <f t="shared" si="17"/>
        <v>1.9035503492140577</v>
      </c>
      <c r="AK19" s="40">
        <f t="shared" si="18"/>
        <v>4.6497947044664842</v>
      </c>
      <c r="AL19" s="23">
        <f t="shared" si="9"/>
        <v>4.208406283121436E-2</v>
      </c>
      <c r="AM19" s="23">
        <f t="shared" si="9"/>
        <v>2.2347938932328373</v>
      </c>
      <c r="AN19" s="23">
        <f t="shared" si="9"/>
        <v>1.1678327435661986</v>
      </c>
      <c r="AO19" s="23">
        <f t="shared" si="9"/>
        <v>1.963876042584193</v>
      </c>
      <c r="AP19" s="117">
        <f t="shared" si="9"/>
        <v>0.94832212807572913</v>
      </c>
      <c r="AQ19" s="40">
        <f t="shared" si="19"/>
        <v>199.01121335116551</v>
      </c>
      <c r="AR19" s="23">
        <f t="shared" si="20"/>
        <v>1.2654677693346159</v>
      </c>
      <c r="AS19">
        <f t="shared" si="21"/>
        <v>62.685968705181089</v>
      </c>
      <c r="AT19">
        <f t="shared" si="22"/>
        <v>18.732037206801824</v>
      </c>
      <c r="AU19">
        <f t="shared" si="23"/>
        <v>55.008167952783246</v>
      </c>
      <c r="AV19" s="14">
        <f t="shared" si="24"/>
        <v>1.8966442561514583</v>
      </c>
      <c r="AW19" s="134">
        <f t="shared" si="25"/>
        <v>5.8359542589251256E-6</v>
      </c>
      <c r="AX19" s="1">
        <f t="shared" si="26"/>
        <v>34.478295381535119</v>
      </c>
    </row>
    <row r="20" spans="2:50" x14ac:dyDescent="0.25">
      <c r="B20" s="253" t="s">
        <v>20</v>
      </c>
      <c r="C20" s="24">
        <v>10</v>
      </c>
      <c r="D20" s="13" t="s">
        <v>21</v>
      </c>
      <c r="G20" s="91">
        <v>13</v>
      </c>
      <c r="H20" s="91">
        <v>180</v>
      </c>
      <c r="I20" s="92">
        <v>24383</v>
      </c>
      <c r="J20" s="93">
        <v>399</v>
      </c>
      <c r="K20" s="93">
        <v>14</v>
      </c>
      <c r="L20" s="93">
        <v>195</v>
      </c>
      <c r="M20" s="93">
        <v>107</v>
      </c>
      <c r="N20" s="93">
        <v>43531</v>
      </c>
      <c r="O20" s="93">
        <v>242</v>
      </c>
      <c r="P20" s="93"/>
      <c r="Q20" s="94">
        <v>135</v>
      </c>
      <c r="R20" s="95">
        <f t="shared" si="0"/>
        <v>3.6446676076102736E-6</v>
      </c>
      <c r="S20" s="96">
        <f t="shared" si="1"/>
        <v>6.2715100344342883E-8</v>
      </c>
      <c r="T20" s="96">
        <f t="shared" si="27"/>
        <v>4.4385150988208983E-10</v>
      </c>
      <c r="U20" s="96">
        <f t="shared" si="3"/>
        <v>3.0337479489878924E-8</v>
      </c>
      <c r="V20" s="96">
        <f t="shared" si="4"/>
        <v>1.5830703852461203E-8</v>
      </c>
      <c r="W20" s="96">
        <f t="shared" si="5"/>
        <v>5.5383326506927184E-6</v>
      </c>
      <c r="X20" s="96">
        <f t="shared" si="6"/>
        <v>2.6312038710840055E-8</v>
      </c>
      <c r="Y20" s="96">
        <f t="shared" si="7"/>
        <v>0</v>
      </c>
      <c r="Z20" s="97">
        <f t="shared" si="8"/>
        <v>1.3237608186327262E-8</v>
      </c>
      <c r="AA20" s="98">
        <f>((Branco!$O$10-R20)/(Branco!$O$10))*100</f>
        <v>5.8535078574462291</v>
      </c>
      <c r="AB20" s="99">
        <f>((Branco!$T$10-W20)/(Branco!$T$10))*100</f>
        <v>2.1831804261712056</v>
      </c>
      <c r="AC20" s="100">
        <f t="shared" si="10"/>
        <v>42.125507726824473</v>
      </c>
      <c r="AD20" s="101">
        <f t="shared" si="11"/>
        <v>0.29813346556795006</v>
      </c>
      <c r="AE20" s="101">
        <f t="shared" si="12"/>
        <v>20.377576048613495</v>
      </c>
      <c r="AF20" s="101">
        <f t="shared" si="13"/>
        <v>10.633426938590219</v>
      </c>
      <c r="AG20" s="101">
        <f t="shared" si="14"/>
        <v>17.673701930415227</v>
      </c>
      <c r="AH20" s="101">
        <f t="shared" si="15"/>
        <v>8.8916538899886355</v>
      </c>
      <c r="AI20" s="99">
        <f t="shared" si="16"/>
        <v>97.442786381644936</v>
      </c>
      <c r="AJ20" s="120">
        <f t="shared" si="17"/>
        <v>2.465819904778789</v>
      </c>
      <c r="AK20" s="100">
        <f t="shared" si="18"/>
        <v>6.0232482635105447</v>
      </c>
      <c r="AL20" s="101">
        <f t="shared" si="9"/>
        <v>4.2628136150227543E-2</v>
      </c>
      <c r="AM20" s="101">
        <f t="shared" si="9"/>
        <v>2.9136550791341089</v>
      </c>
      <c r="AN20" s="101">
        <f t="shared" si="9"/>
        <v>1.5204035226914492</v>
      </c>
      <c r="AO20" s="101">
        <f t="shared" si="9"/>
        <v>2.527045968264729</v>
      </c>
      <c r="AP20" s="120">
        <f t="shared" si="9"/>
        <v>1.2713588925720483</v>
      </c>
      <c r="AQ20" s="100">
        <f t="shared" si="19"/>
        <v>257.79502567825131</v>
      </c>
      <c r="AR20" s="101">
        <f t="shared" si="20"/>
        <v>1.2818280540373421</v>
      </c>
      <c r="AS20" s="115">
        <f t="shared" si="21"/>
        <v>81.728024969711754</v>
      </c>
      <c r="AT20" s="115">
        <f t="shared" si="22"/>
        <v>24.387272503970845</v>
      </c>
      <c r="AU20" s="115">
        <f t="shared" si="23"/>
        <v>70.782557571095069</v>
      </c>
      <c r="AV20" s="116">
        <f t="shared" si="24"/>
        <v>2.5427177851440965</v>
      </c>
      <c r="AW20" s="134">
        <f t="shared" si="25"/>
        <v>5.8301833562885704E-6</v>
      </c>
      <c r="AX20" s="1">
        <f t="shared" si="26"/>
        <v>34.777610401096283</v>
      </c>
    </row>
    <row r="21" spans="2:50" x14ac:dyDescent="0.25">
      <c r="B21" s="260"/>
      <c r="C21" s="23">
        <f>(C20/1000)*60</f>
        <v>0.6</v>
      </c>
      <c r="D21" s="14" t="s">
        <v>22</v>
      </c>
      <c r="G21" s="17">
        <v>14</v>
      </c>
      <c r="H21" s="17">
        <v>195</v>
      </c>
      <c r="I21" s="41">
        <v>24812</v>
      </c>
      <c r="J21" s="42">
        <v>396</v>
      </c>
      <c r="K21" s="42">
        <v>16</v>
      </c>
      <c r="L21" s="42">
        <v>194</v>
      </c>
      <c r="M21" s="42">
        <v>107</v>
      </c>
      <c r="N21" s="42">
        <v>43576</v>
      </c>
      <c r="O21" s="42">
        <v>239</v>
      </c>
      <c r="P21" s="42"/>
      <c r="Q21" s="43">
        <v>133</v>
      </c>
      <c r="R21" s="32">
        <f t="shared" si="0"/>
        <v>3.7087927113163311E-6</v>
      </c>
      <c r="S21" s="33">
        <f t="shared" si="1"/>
        <v>6.2243558236490682E-8</v>
      </c>
      <c r="T21" s="33">
        <f t="shared" si="27"/>
        <v>7.3975251647014964E-10</v>
      </c>
      <c r="U21" s="33">
        <f t="shared" si="3"/>
        <v>3.0181902671982108E-8</v>
      </c>
      <c r="V21" s="33">
        <f t="shared" si="4"/>
        <v>1.5830703852461203E-8</v>
      </c>
      <c r="W21" s="33">
        <f t="shared" si="5"/>
        <v>5.5440578802826935E-6</v>
      </c>
      <c r="X21" s="33">
        <f t="shared" si="6"/>
        <v>2.5985856412771787E-8</v>
      </c>
      <c r="Y21" s="33">
        <f t="shared" si="7"/>
        <v>0</v>
      </c>
      <c r="Z21" s="34">
        <f t="shared" si="8"/>
        <v>1.3041495472455747E-8</v>
      </c>
      <c r="AA21" s="38">
        <f>((Branco!$O$10-R21)/(Branco!$O$10))*100</f>
        <v>4.1970732460712803</v>
      </c>
      <c r="AB21" s="39">
        <f>((Branco!$T$10-W21)/(Branco!$T$10))*100</f>
        <v>2.0820626737459706</v>
      </c>
      <c r="AC21" s="40">
        <f t="shared" si="10"/>
        <v>42.049847019730599</v>
      </c>
      <c r="AD21" s="23">
        <f t="shared" si="11"/>
        <v>0.4997542080072499</v>
      </c>
      <c r="AE21" s="23">
        <f t="shared" si="12"/>
        <v>20.389971686695795</v>
      </c>
      <c r="AF21" s="23">
        <f t="shared" si="13"/>
        <v>10.694740051355147</v>
      </c>
      <c r="AG21" s="23">
        <f t="shared" si="14"/>
        <v>17.555250981669232</v>
      </c>
      <c r="AH21" s="23">
        <f t="shared" si="15"/>
        <v>8.8104360525419736</v>
      </c>
      <c r="AI21" s="39">
        <f t="shared" si="16"/>
        <v>97.82348266410817</v>
      </c>
      <c r="AJ21" s="117">
        <f t="shared" si="17"/>
        <v>1.7648628792790146</v>
      </c>
      <c r="AK21" s="40">
        <f t="shared" si="18"/>
        <v>4.3110233851020805</v>
      </c>
      <c r="AL21" s="23">
        <f t="shared" si="9"/>
        <v>5.1235669811391056E-2</v>
      </c>
      <c r="AM21" s="23">
        <f t="shared" si="9"/>
        <v>2.0904153283047555</v>
      </c>
      <c r="AN21" s="23">
        <f t="shared" si="9"/>
        <v>1.0964433339637687</v>
      </c>
      <c r="AO21" s="23">
        <f t="shared" si="9"/>
        <v>1.7997948358242843</v>
      </c>
      <c r="AP21" s="117">
        <f t="shared" si="9"/>
        <v>0.90326121371221701</v>
      </c>
      <c r="AQ21" s="40">
        <f t="shared" si="19"/>
        <v>184.51180088236904</v>
      </c>
      <c r="AR21" s="23">
        <f t="shared" si="20"/>
        <v>1.540656591228529</v>
      </c>
      <c r="AS21">
        <f t="shared" si="21"/>
        <v>58.636149958948394</v>
      </c>
      <c r="AT21">
        <f t="shared" si="22"/>
        <v>17.586951076778849</v>
      </c>
      <c r="AU21">
        <f t="shared" si="23"/>
        <v>50.41225335143821</v>
      </c>
      <c r="AV21" s="14">
        <f t="shared" si="24"/>
        <v>1.806522427424434</v>
      </c>
      <c r="AW21" s="134">
        <f t="shared" si="25"/>
        <v>5.8344484256343025E-6</v>
      </c>
      <c r="AX21" s="1">
        <f t="shared" si="26"/>
        <v>34.399552434180698</v>
      </c>
    </row>
    <row r="22" spans="2:50" ht="18.75" thickBot="1" x14ac:dyDescent="0.4">
      <c r="B22" s="254"/>
      <c r="C22" s="25">
        <f>(1*C21)/(0.082057*298)</f>
        <v>2.4536880690153747E-2</v>
      </c>
      <c r="D22" s="15" t="s">
        <v>23</v>
      </c>
      <c r="G22" s="17">
        <v>15</v>
      </c>
      <c r="H22" s="17">
        <v>210</v>
      </c>
      <c r="I22" s="41">
        <v>23883</v>
      </c>
      <c r="J22" s="42">
        <v>382</v>
      </c>
      <c r="K22" s="42">
        <v>16</v>
      </c>
      <c r="L22" s="42">
        <v>188</v>
      </c>
      <c r="M22" s="42">
        <v>103</v>
      </c>
      <c r="N22" s="42">
        <v>43621</v>
      </c>
      <c r="O22" s="42">
        <v>240</v>
      </c>
      <c r="P22" s="42"/>
      <c r="Q22" s="43">
        <v>135</v>
      </c>
      <c r="R22" s="32">
        <f t="shared" si="0"/>
        <v>3.5699297245029802E-6</v>
      </c>
      <c r="S22" s="33">
        <f t="shared" si="1"/>
        <v>6.0043028399847064E-8</v>
      </c>
      <c r="T22" s="33">
        <f t="shared" si="27"/>
        <v>7.3975251647014964E-10</v>
      </c>
      <c r="U22" s="33">
        <f t="shared" si="3"/>
        <v>2.9248441764601219E-8</v>
      </c>
      <c r="V22" s="33">
        <f t="shared" si="4"/>
        <v>1.5238901839285084E-8</v>
      </c>
      <c r="W22" s="33">
        <f t="shared" si="5"/>
        <v>5.5497831098726678E-6</v>
      </c>
      <c r="X22" s="33">
        <f t="shared" si="6"/>
        <v>2.6094583845461211E-8</v>
      </c>
      <c r="Y22" s="33">
        <f t="shared" si="7"/>
        <v>0</v>
      </c>
      <c r="Z22" s="34">
        <f t="shared" si="8"/>
        <v>1.3237608186327262E-8</v>
      </c>
      <c r="AA22" s="38">
        <f>((Branco!$O$10-R22)/(Branco!$O$10))*100</f>
        <v>7.7840843275802101</v>
      </c>
      <c r="AB22" s="39">
        <f>((Branco!$T$10-W22)/(Branco!$T$10))*100</f>
        <v>1.9809449213207504</v>
      </c>
      <c r="AC22" s="40">
        <f t="shared" si="10"/>
        <v>41.522867566411698</v>
      </c>
      <c r="AD22" s="23">
        <f t="shared" si="11"/>
        <v>0.51157722373290637</v>
      </c>
      <c r="AE22" s="23">
        <f t="shared" si="12"/>
        <v>20.226814107839612</v>
      </c>
      <c r="AF22" s="23">
        <f t="shared" si="13"/>
        <v>10.538490808897871</v>
      </c>
      <c r="AG22" s="23">
        <f t="shared" si="14"/>
        <v>18.045757818878965</v>
      </c>
      <c r="AH22" s="23">
        <f t="shared" si="15"/>
        <v>9.1544924742389284</v>
      </c>
      <c r="AI22" s="39">
        <f t="shared" si="16"/>
        <v>97.219148921035796</v>
      </c>
      <c r="AJ22" s="117">
        <f t="shared" si="17"/>
        <v>3.2321750265989393</v>
      </c>
      <c r="AK22" s="40">
        <f t="shared" si="18"/>
        <v>7.8952208061077824</v>
      </c>
      <c r="AL22" s="23">
        <f t="shared" si="9"/>
        <v>9.7272066633810758E-2</v>
      </c>
      <c r="AM22" s="23">
        <f t="shared" si="9"/>
        <v>3.8459570098349589</v>
      </c>
      <c r="AN22" s="23">
        <f t="shared" si="9"/>
        <v>2.0038045726565019</v>
      </c>
      <c r="AO22" s="23">
        <f t="shared" si="9"/>
        <v>3.4312476701114254</v>
      </c>
      <c r="AP22" s="117">
        <f t="shared" si="9"/>
        <v>1.7406490372171151</v>
      </c>
      <c r="AQ22" s="40">
        <f t="shared" si="19"/>
        <v>337.91545050141309</v>
      </c>
      <c r="AR22" s="23">
        <f t="shared" si="20"/>
        <v>2.9249710436786893</v>
      </c>
      <c r="AS22">
        <f t="shared" si="21"/>
        <v>107.87909412587059</v>
      </c>
      <c r="AT22">
        <f t="shared" si="22"/>
        <v>32.141025345410291</v>
      </c>
      <c r="AU22">
        <f t="shared" si="23"/>
        <v>96.10924723982103</v>
      </c>
      <c r="AV22" s="14">
        <f t="shared" si="24"/>
        <v>3.4812980744342301</v>
      </c>
      <c r="AW22" s="134">
        <f t="shared" si="25"/>
        <v>5.8312220693190973E-6</v>
      </c>
      <c r="AX22" s="1">
        <f t="shared" si="26"/>
        <v>35.253117138454506</v>
      </c>
    </row>
    <row r="23" spans="2:50" x14ac:dyDescent="0.25">
      <c r="B23" s="253" t="s">
        <v>24</v>
      </c>
      <c r="C23" s="24">
        <v>20</v>
      </c>
      <c r="D23" s="13" t="s">
        <v>21</v>
      </c>
      <c r="G23" s="17">
        <v>16</v>
      </c>
      <c r="H23" s="17">
        <v>225</v>
      </c>
      <c r="I23" s="41">
        <v>24602</v>
      </c>
      <c r="J23" s="42">
        <v>386</v>
      </c>
      <c r="K23" s="42">
        <v>16</v>
      </c>
      <c r="L23" s="42">
        <v>191</v>
      </c>
      <c r="M23" s="42">
        <v>105</v>
      </c>
      <c r="N23" s="42">
        <v>43596</v>
      </c>
      <c r="O23" s="42">
        <v>238</v>
      </c>
      <c r="P23" s="42"/>
      <c r="Q23" s="43">
        <v>134</v>
      </c>
      <c r="R23" s="32">
        <f t="shared" si="0"/>
        <v>3.6774028004112681E-6</v>
      </c>
      <c r="S23" s="33">
        <f t="shared" si="1"/>
        <v>6.0671751210316678E-8</v>
      </c>
      <c r="T23" s="33">
        <f t="shared" si="27"/>
        <v>7.3975251647014964E-10</v>
      </c>
      <c r="U23" s="33">
        <f t="shared" si="3"/>
        <v>2.9715172218291664E-8</v>
      </c>
      <c r="V23" s="33">
        <f t="shared" si="4"/>
        <v>1.5534802845873144E-8</v>
      </c>
      <c r="W23" s="33">
        <f t="shared" si="5"/>
        <v>5.5466024267671261E-6</v>
      </c>
      <c r="X23" s="33">
        <f t="shared" si="6"/>
        <v>2.5877128980082366E-8</v>
      </c>
      <c r="Y23" s="33">
        <f t="shared" si="7"/>
        <v>0</v>
      </c>
      <c r="Z23" s="34">
        <f t="shared" si="8"/>
        <v>1.3139551829391506E-8</v>
      </c>
      <c r="AA23" s="38">
        <f>((Branco!$O$10-R23)/(Branco!$O$10))*100</f>
        <v>5.0079153635275464</v>
      </c>
      <c r="AB23" s="39">
        <f>((Branco!$T$10-W23)/(Branco!$T$10))*100</f>
        <v>2.037121450445881</v>
      </c>
      <c r="AC23" s="40">
        <f t="shared" si="10"/>
        <v>41.647801823369178</v>
      </c>
      <c r="AD23" s="23">
        <f t="shared" si="11"/>
        <v>0.50779919138132013</v>
      </c>
      <c r="AE23" s="23">
        <f t="shared" si="12"/>
        <v>20.397822363898719</v>
      </c>
      <c r="AF23" s="23">
        <f t="shared" si="13"/>
        <v>10.663783019007722</v>
      </c>
      <c r="AG23" s="23">
        <f t="shared" si="14"/>
        <v>17.763217939504216</v>
      </c>
      <c r="AH23" s="23">
        <f t="shared" si="15"/>
        <v>9.019575662838843</v>
      </c>
      <c r="AI23" s="39">
        <f t="shared" si="16"/>
        <v>97.69294958558234</v>
      </c>
      <c r="AJ23" s="117">
        <f t="shared" si="17"/>
        <v>2.0856866660840105</v>
      </c>
      <c r="AK23" s="40">
        <f t="shared" si="18"/>
        <v>5.0946983457190553</v>
      </c>
      <c r="AL23" s="23">
        <f t="shared" si="9"/>
        <v>6.2118133179269869E-2</v>
      </c>
      <c r="AM23" s="23">
        <f t="shared" si="9"/>
        <v>2.4952277744299707</v>
      </c>
      <c r="AN23" s="23">
        <f t="shared" si="9"/>
        <v>1.3044807967646672</v>
      </c>
      <c r="AO23" s="23">
        <f t="shared" si="9"/>
        <v>2.1729415020472773</v>
      </c>
      <c r="AP23" s="117">
        <f t="shared" si="9"/>
        <v>1.1033479606784089</v>
      </c>
      <c r="AQ23" s="40">
        <f t="shared" si="19"/>
        <v>218.05308919677555</v>
      </c>
      <c r="AR23" s="23">
        <f t="shared" si="20"/>
        <v>1.8678922647006451</v>
      </c>
      <c r="AS23">
        <f t="shared" si="21"/>
        <v>69.991139072760674</v>
      </c>
      <c r="AT23">
        <f t="shared" si="22"/>
        <v>20.923871980105261</v>
      </c>
      <c r="AU23">
        <f t="shared" si="23"/>
        <v>60.864091472344242</v>
      </c>
      <c r="AV23" s="14">
        <f t="shared" si="24"/>
        <v>2.2066959213568178</v>
      </c>
      <c r="AW23" s="134">
        <f t="shared" si="25"/>
        <v>5.8309394616935551E-6</v>
      </c>
      <c r="AX23" s="1">
        <f t="shared" si="26"/>
        <v>34.578001148365267</v>
      </c>
    </row>
    <row r="24" spans="2:50" x14ac:dyDescent="0.25">
      <c r="B24" s="260"/>
      <c r="C24" s="23">
        <f>(C23/1000)*60</f>
        <v>1.2</v>
      </c>
      <c r="D24" s="14" t="s">
        <v>22</v>
      </c>
      <c r="G24" s="91">
        <v>17</v>
      </c>
      <c r="H24" s="91">
        <v>240</v>
      </c>
      <c r="I24" s="92">
        <v>25182</v>
      </c>
      <c r="J24" s="93">
        <v>387</v>
      </c>
      <c r="K24" s="93">
        <v>17</v>
      </c>
      <c r="L24" s="93">
        <v>192</v>
      </c>
      <c r="M24" s="93">
        <v>105</v>
      </c>
      <c r="N24" s="93">
        <v>43670</v>
      </c>
      <c r="O24" s="93">
        <v>231</v>
      </c>
      <c r="P24" s="93"/>
      <c r="Q24" s="94">
        <v>133</v>
      </c>
      <c r="R24" s="95">
        <f t="shared" si="0"/>
        <v>3.7640987448157285E-6</v>
      </c>
      <c r="S24" s="96">
        <f t="shared" si="1"/>
        <v>6.0828931912934079E-8</v>
      </c>
      <c r="T24" s="96">
        <f t="shared" si="27"/>
        <v>8.8770301976417965E-10</v>
      </c>
      <c r="U24" s="96">
        <f t="shared" si="3"/>
        <v>2.9870749036188476E-8</v>
      </c>
      <c r="V24" s="96">
        <f t="shared" si="4"/>
        <v>1.5534802845873144E-8</v>
      </c>
      <c r="W24" s="96">
        <f t="shared" si="5"/>
        <v>5.5560172487595282E-6</v>
      </c>
      <c r="X24" s="96">
        <f t="shared" si="6"/>
        <v>2.5116036951256414E-8</v>
      </c>
      <c r="Y24" s="96">
        <f t="shared" si="7"/>
        <v>0</v>
      </c>
      <c r="Z24" s="97">
        <f t="shared" si="8"/>
        <v>1.3041495472455747E-8</v>
      </c>
      <c r="AA24" s="98">
        <f>((Branco!$O$10-R24)/(Branco!$O$10))*100</f>
        <v>2.7684466581721279</v>
      </c>
      <c r="AB24" s="99">
        <f>((Branco!$T$10-W24)/(Branco!$T$10))*100</f>
        <v>1.8708389242355188</v>
      </c>
      <c r="AC24" s="100">
        <f t="shared" si="10"/>
        <v>41.870215768441376</v>
      </c>
      <c r="AD24" s="101">
        <f t="shared" si="11"/>
        <v>0.61103024181031307</v>
      </c>
      <c r="AE24" s="101">
        <f t="shared" si="12"/>
        <v>20.560852672874862</v>
      </c>
      <c r="AF24" s="101">
        <f t="shared" si="13"/>
        <v>10.693029231680478</v>
      </c>
      <c r="AG24" s="101">
        <f t="shared" si="14"/>
        <v>17.28805443933247</v>
      </c>
      <c r="AH24" s="101">
        <f t="shared" si="15"/>
        <v>8.976817645860498</v>
      </c>
      <c r="AI24" s="99">
        <f t="shared" si="16"/>
        <v>98.231803514491872</v>
      </c>
      <c r="AJ24" s="120">
        <f t="shared" si="17"/>
        <v>1.1591545892108746</v>
      </c>
      <c r="AK24" s="100">
        <f t="shared" si="18"/>
        <v>2.8314622057651979</v>
      </c>
      <c r="AL24" s="101">
        <f t="shared" si="18"/>
        <v>4.1320757596131082E-2</v>
      </c>
      <c r="AM24" s="101">
        <f t="shared" si="18"/>
        <v>1.390422193750225</v>
      </c>
      <c r="AN24" s="101">
        <f t="shared" si="18"/>
        <v>0.72311325793229375</v>
      </c>
      <c r="AO24" s="101">
        <f t="shared" si="18"/>
        <v>1.1691000836226002</v>
      </c>
      <c r="AP24" s="120">
        <f t="shared" si="18"/>
        <v>0.60705490587554911</v>
      </c>
      <c r="AQ24" s="100">
        <f t="shared" si="19"/>
        <v>121.18658240675046</v>
      </c>
      <c r="AR24" s="101">
        <f t="shared" si="20"/>
        <v>1.2425151809156616</v>
      </c>
      <c r="AS24" s="115">
        <f t="shared" si="21"/>
        <v>39.001342534693812</v>
      </c>
      <c r="AT24" s="115">
        <f t="shared" si="22"/>
        <v>11.59873665723399</v>
      </c>
      <c r="AU24" s="115">
        <f t="shared" si="23"/>
        <v>32.746493342269034</v>
      </c>
      <c r="AV24" s="116">
        <f t="shared" si="24"/>
        <v>1.2141098117510982</v>
      </c>
      <c r="AW24" s="134">
        <f t="shared" si="25"/>
        <v>5.8406717884073648E-6</v>
      </c>
      <c r="AX24" s="1">
        <f t="shared" si="26"/>
        <v>34.09025091633972</v>
      </c>
    </row>
    <row r="25" spans="2:50" ht="18.75" thickBot="1" x14ac:dyDescent="0.4">
      <c r="B25" s="254"/>
      <c r="C25" s="25">
        <f>(1*C24)/(0.082057*298)</f>
        <v>4.9073761380307494E-2</v>
      </c>
      <c r="D25" s="15" t="s">
        <v>25</v>
      </c>
      <c r="G25" s="17">
        <v>18</v>
      </c>
      <c r="H25" s="17">
        <v>255</v>
      </c>
      <c r="I25" s="41">
        <v>24739</v>
      </c>
      <c r="J25" s="42">
        <v>383</v>
      </c>
      <c r="K25" s="42">
        <v>16</v>
      </c>
      <c r="L25" s="42">
        <v>191</v>
      </c>
      <c r="M25" s="42">
        <v>105</v>
      </c>
      <c r="N25" s="42">
        <v>43660</v>
      </c>
      <c r="O25" s="42">
        <v>245</v>
      </c>
      <c r="P25" s="42"/>
      <c r="Q25" s="43">
        <v>134</v>
      </c>
      <c r="R25" s="32">
        <f t="shared" si="0"/>
        <v>3.6978809803826664E-6</v>
      </c>
      <c r="S25" s="33">
        <f t="shared" si="1"/>
        <v>6.0200209102464464E-8</v>
      </c>
      <c r="T25" s="33">
        <f t="shared" si="27"/>
        <v>7.3975251647014964E-10</v>
      </c>
      <c r="U25" s="33">
        <f t="shared" si="3"/>
        <v>2.9715172218291664E-8</v>
      </c>
      <c r="V25" s="33">
        <f t="shared" si="4"/>
        <v>1.5534802845873144E-8</v>
      </c>
      <c r="W25" s="33">
        <f t="shared" si="5"/>
        <v>5.5547449755173115E-6</v>
      </c>
      <c r="X25" s="33">
        <f t="shared" si="6"/>
        <v>2.6638221008908319E-8</v>
      </c>
      <c r="Y25" s="33">
        <f t="shared" si="7"/>
        <v>0</v>
      </c>
      <c r="Z25" s="34">
        <f t="shared" si="8"/>
        <v>1.3139551829391506E-8</v>
      </c>
      <c r="AA25" s="38">
        <f>((Branco!$O$10-R25)/(Branco!$O$10))*100</f>
        <v>4.4789374107108371</v>
      </c>
      <c r="AB25" s="39">
        <f>((Branco!$T$10-W25)/(Branco!$T$10))*100</f>
        <v>1.8933095358855709</v>
      </c>
      <c r="AC25" s="40">
        <f t="shared" si="10"/>
        <v>41.242141361161075</v>
      </c>
      <c r="AD25" s="23">
        <f t="shared" si="11"/>
        <v>0.50679189177911976</v>
      </c>
      <c r="AE25" s="23">
        <f t="shared" si="12"/>
        <v>20.357360073486213</v>
      </c>
      <c r="AF25" s="23">
        <f t="shared" si="13"/>
        <v>10.642629727361516</v>
      </c>
      <c r="AG25" s="23">
        <f t="shared" si="14"/>
        <v>18.249393030999837</v>
      </c>
      <c r="AH25" s="23">
        <f t="shared" si="15"/>
        <v>9.0016839152122294</v>
      </c>
      <c r="AI25" s="39">
        <f t="shared" si="16"/>
        <v>97.914900183983789</v>
      </c>
      <c r="AJ25" s="117">
        <f t="shared" si="17"/>
        <v>1.8472096984032911</v>
      </c>
      <c r="AK25" s="40">
        <f t="shared" si="18"/>
        <v>4.5121716256263253</v>
      </c>
      <c r="AL25" s="23">
        <f t="shared" si="18"/>
        <v>5.5446490378812233E-2</v>
      </c>
      <c r="AM25" s="23">
        <f t="shared" si="18"/>
        <v>2.2272340733196292</v>
      </c>
      <c r="AN25" s="23">
        <f t="shared" si="18"/>
        <v>1.1643762979550571</v>
      </c>
      <c r="AO25" s="23">
        <f t="shared" si="18"/>
        <v>1.9966080979715175</v>
      </c>
      <c r="AP25" s="117">
        <f t="shared" si="18"/>
        <v>0.98484563130196379</v>
      </c>
      <c r="AQ25" s="40">
        <f t="shared" si="19"/>
        <v>193.12094557680672</v>
      </c>
      <c r="AR25" s="23">
        <f t="shared" si="20"/>
        <v>1.6672759656908838</v>
      </c>
      <c r="AS25">
        <f t="shared" si="21"/>
        <v>62.473915756615604</v>
      </c>
      <c r="AT25">
        <f t="shared" si="22"/>
        <v>18.676595819199115</v>
      </c>
      <c r="AU25">
        <f t="shared" si="23"/>
        <v>55.924992824182212</v>
      </c>
      <c r="AV25" s="14">
        <f t="shared" si="24"/>
        <v>1.9696912626039276</v>
      </c>
      <c r="AW25" s="134">
        <f t="shared" si="25"/>
        <v>5.8384284761490103E-6</v>
      </c>
      <c r="AX25" s="1">
        <f t="shared" si="26"/>
        <v>34.48147797312469</v>
      </c>
    </row>
    <row r="26" spans="2:50" ht="15.75" thickBot="1" x14ac:dyDescent="0.3">
      <c r="G26" s="17">
        <v>19</v>
      </c>
      <c r="H26" s="17">
        <v>270</v>
      </c>
      <c r="I26" s="41">
        <v>24259</v>
      </c>
      <c r="J26" s="42">
        <v>375</v>
      </c>
      <c r="K26" s="42">
        <v>16</v>
      </c>
      <c r="L26" s="42">
        <v>188</v>
      </c>
      <c r="M26" s="42">
        <v>103</v>
      </c>
      <c r="N26" s="42">
        <v>43680</v>
      </c>
      <c r="O26" s="42">
        <v>237</v>
      </c>
      <c r="P26" s="42"/>
      <c r="Q26" s="43">
        <v>135</v>
      </c>
      <c r="R26" s="32">
        <f t="shared" si="0"/>
        <v>3.6261326125996646E-6</v>
      </c>
      <c r="S26" s="33">
        <f t="shared" si="1"/>
        <v>5.8942763481525268E-8</v>
      </c>
      <c r="T26" s="33">
        <f t="shared" si="27"/>
        <v>7.3975251647014964E-10</v>
      </c>
      <c r="U26" s="33">
        <f t="shared" si="3"/>
        <v>2.9248441764601219E-8</v>
      </c>
      <c r="V26" s="33">
        <f t="shared" si="4"/>
        <v>1.5238901839285084E-8</v>
      </c>
      <c r="W26" s="33">
        <f t="shared" si="5"/>
        <v>5.5572895220017449E-6</v>
      </c>
      <c r="X26" s="33">
        <f t="shared" si="6"/>
        <v>2.5768401547392946E-8</v>
      </c>
      <c r="Y26" s="33">
        <f t="shared" si="7"/>
        <v>0</v>
      </c>
      <c r="Z26" s="34">
        <f t="shared" si="8"/>
        <v>1.3237608186327262E-8</v>
      </c>
      <c r="AA26" s="38">
        <f>((Branco!$O$10-R26)/(Branco!$O$10))*100</f>
        <v>6.3322908220394618</v>
      </c>
      <c r="AB26" s="39">
        <f>((Branco!$T$10-W26)/(Branco!$T$10))*100</f>
        <v>1.8483683125854664</v>
      </c>
      <c r="AC26" s="40">
        <f t="shared" si="10"/>
        <v>41.168084925934259</v>
      </c>
      <c r="AD26" s="23">
        <f t="shared" si="11"/>
        <v>0.51667401769789967</v>
      </c>
      <c r="AE26" s="23">
        <f t="shared" si="12"/>
        <v>20.428331883247271</v>
      </c>
      <c r="AF26" s="23">
        <f t="shared" si="13"/>
        <v>10.643484764576733</v>
      </c>
      <c r="AG26" s="23">
        <f t="shared" si="14"/>
        <v>17.997726618996271</v>
      </c>
      <c r="AH26" s="23">
        <f t="shared" si="15"/>
        <v>9.2456977895475667</v>
      </c>
      <c r="AI26" s="39">
        <f t="shared" si="16"/>
        <v>97.583273867583685</v>
      </c>
      <c r="AJ26" s="117">
        <f t="shared" si="17"/>
        <v>2.6068828633743464</v>
      </c>
      <c r="AK26" s="40">
        <f t="shared" si="18"/>
        <v>6.3678221793750831</v>
      </c>
      <c r="AL26" s="23">
        <f t="shared" si="18"/>
        <v>7.9918419215339667E-2</v>
      </c>
      <c r="AM26" s="23">
        <f t="shared" si="18"/>
        <v>3.1598259935533068</v>
      </c>
      <c r="AN26" s="23">
        <f t="shared" si="18"/>
        <v>1.6463194358359969</v>
      </c>
      <c r="AO26" s="23">
        <f t="shared" si="18"/>
        <v>2.7838633482456783</v>
      </c>
      <c r="AP26" s="117">
        <f t="shared" si="18"/>
        <v>1.4301116885568625</v>
      </c>
      <c r="AQ26" s="40">
        <f t="shared" si="19"/>
        <v>272.54278927725352</v>
      </c>
      <c r="AR26" s="23">
        <f t="shared" si="20"/>
        <v>2.4031468658052639</v>
      </c>
      <c r="AS26">
        <f t="shared" si="21"/>
        <v>88.63311911917026</v>
      </c>
      <c r="AT26">
        <f t="shared" si="22"/>
        <v>26.406963750809389</v>
      </c>
      <c r="AU26">
        <f t="shared" si="23"/>
        <v>77.976012384361454</v>
      </c>
      <c r="AV26" s="14">
        <f t="shared" si="24"/>
        <v>2.8602233771137251</v>
      </c>
      <c r="AW26" s="134">
        <f t="shared" si="25"/>
        <v>5.8351015043951415E-6</v>
      </c>
      <c r="AX26" s="1">
        <f t="shared" si="26"/>
        <v>34.912506261714512</v>
      </c>
    </row>
    <row r="27" spans="2:50" x14ac:dyDescent="0.25">
      <c r="B27" s="261" t="s">
        <v>26</v>
      </c>
      <c r="C27" s="262"/>
      <c r="D27" s="21">
        <f>(1*(0.25/1000))/(0.082057*373)</f>
        <v>8.1679964763916645E-6</v>
      </c>
      <c r="G27" s="17">
        <v>20</v>
      </c>
      <c r="H27" s="17">
        <v>285</v>
      </c>
      <c r="I27" s="41">
        <v>24839</v>
      </c>
      <c r="J27" s="42">
        <v>375</v>
      </c>
      <c r="K27" s="42">
        <v>16</v>
      </c>
      <c r="L27" s="42">
        <v>188</v>
      </c>
      <c r="M27" s="42">
        <v>103</v>
      </c>
      <c r="N27" s="42">
        <v>43751</v>
      </c>
      <c r="O27" s="42">
        <v>233</v>
      </c>
      <c r="P27" s="42"/>
      <c r="Q27" s="43">
        <v>133</v>
      </c>
      <c r="R27" s="32">
        <f t="shared" si="0"/>
        <v>3.712828557004125E-6</v>
      </c>
      <c r="S27" s="33">
        <f t="shared" si="1"/>
        <v>5.8942763481525268E-8</v>
      </c>
      <c r="T27" s="33">
        <f t="shared" si="27"/>
        <v>7.3975251647014964E-10</v>
      </c>
      <c r="U27" s="33">
        <f t="shared" si="3"/>
        <v>2.9248441764601219E-8</v>
      </c>
      <c r="V27" s="33">
        <f t="shared" si="4"/>
        <v>1.5238901839285084E-8</v>
      </c>
      <c r="W27" s="33">
        <f t="shared" si="5"/>
        <v>5.5663226620214822E-6</v>
      </c>
      <c r="X27" s="33">
        <f t="shared" si="6"/>
        <v>2.5333491816635258E-8</v>
      </c>
      <c r="Y27" s="33">
        <f t="shared" si="7"/>
        <v>0</v>
      </c>
      <c r="Z27" s="34">
        <f t="shared" si="8"/>
        <v>1.3041495472455747E-8</v>
      </c>
      <c r="AA27" s="38">
        <f>((Branco!$O$10-R27)/(Branco!$O$10))*100</f>
        <v>4.0928221166840428</v>
      </c>
      <c r="AB27" s="39">
        <f>((Branco!$T$10-W27)/(Branco!$T$10))*100</f>
        <v>1.6888269698701168</v>
      </c>
      <c r="AC27" s="40">
        <f t="shared" si="10"/>
        <v>41.350329224183326</v>
      </c>
      <c r="AD27" s="23">
        <f t="shared" si="11"/>
        <v>0.51896124805967847</v>
      </c>
      <c r="AE27" s="23">
        <f t="shared" si="12"/>
        <v>20.518764727407</v>
      </c>
      <c r="AF27" s="23">
        <f t="shared" si="13"/>
        <v>10.690601710029375</v>
      </c>
      <c r="AG27" s="23">
        <f t="shared" si="14"/>
        <v>17.772295785628721</v>
      </c>
      <c r="AH27" s="23">
        <f t="shared" si="15"/>
        <v>9.1490473046919103</v>
      </c>
      <c r="AI27" s="39">
        <f t="shared" si="16"/>
        <v>98.117705967758624</v>
      </c>
      <c r="AJ27" s="117">
        <f t="shared" si="17"/>
        <v>1.6923954198090405</v>
      </c>
      <c r="AK27" s="40">
        <f t="shared" si="18"/>
        <v>4.134007416268501</v>
      </c>
      <c r="AL27" s="23">
        <f t="shared" si="18"/>
        <v>5.1883254341296953E-2</v>
      </c>
      <c r="AM27" s="23">
        <f t="shared" si="18"/>
        <v>2.0513675984509492</v>
      </c>
      <c r="AN27" s="23">
        <f t="shared" si="18"/>
        <v>1.0687950394307171</v>
      </c>
      <c r="AO27" s="23">
        <f t="shared" si="18"/>
        <v>1.7767888178974376</v>
      </c>
      <c r="AP27" s="117">
        <f t="shared" si="18"/>
        <v>0.91467783011671255</v>
      </c>
      <c r="AQ27" s="40">
        <f t="shared" si="19"/>
        <v>176.93551741629184</v>
      </c>
      <c r="AR27" s="23">
        <f t="shared" si="20"/>
        <v>1.5601294580427993</v>
      </c>
      <c r="AS27">
        <f t="shared" si="21"/>
        <v>57.540861136549125</v>
      </c>
      <c r="AT27">
        <f t="shared" si="22"/>
        <v>17.143472432468702</v>
      </c>
      <c r="AU27">
        <f t="shared" si="23"/>
        <v>49.767854789307229</v>
      </c>
      <c r="AV27" s="14">
        <f t="shared" si="24"/>
        <v>1.8293556602334251</v>
      </c>
      <c r="AW27" s="134">
        <f t="shared" si="25"/>
        <v>5.8436997346841211E-6</v>
      </c>
      <c r="AX27" s="1">
        <f t="shared" si="26"/>
        <v>34.410763956939917</v>
      </c>
    </row>
    <row r="28" spans="2:50" x14ac:dyDescent="0.25">
      <c r="B28" s="249" t="s">
        <v>29</v>
      </c>
      <c r="C28" s="250"/>
      <c r="D28" s="22">
        <f>1/3</f>
        <v>0.33333333333333331</v>
      </c>
      <c r="G28" s="91">
        <v>21</v>
      </c>
      <c r="H28" s="91">
        <v>300</v>
      </c>
      <c r="I28" s="92">
        <v>24329</v>
      </c>
      <c r="J28" s="93">
        <v>375</v>
      </c>
      <c r="K28" s="93">
        <v>16</v>
      </c>
      <c r="L28" s="93">
        <v>189</v>
      </c>
      <c r="M28" s="93">
        <v>104</v>
      </c>
      <c r="N28" s="93">
        <v>43730</v>
      </c>
      <c r="O28" s="93">
        <v>238</v>
      </c>
      <c r="P28" s="93"/>
      <c r="Q28" s="94">
        <v>137</v>
      </c>
      <c r="R28" s="95">
        <f t="shared" si="0"/>
        <v>3.6365959162346858E-6</v>
      </c>
      <c r="S28" s="96">
        <f t="shared" si="1"/>
        <v>5.8942763481525268E-8</v>
      </c>
      <c r="T28" s="96">
        <f t="shared" si="27"/>
        <v>7.3975251647014964E-10</v>
      </c>
      <c r="U28" s="96">
        <f t="shared" si="3"/>
        <v>2.9404018582498032E-8</v>
      </c>
      <c r="V28" s="96">
        <f t="shared" si="4"/>
        <v>1.5386852342579114E-8</v>
      </c>
      <c r="W28" s="96">
        <f t="shared" si="5"/>
        <v>5.5636508882128275E-6</v>
      </c>
      <c r="X28" s="96">
        <f t="shared" si="6"/>
        <v>2.5877128980082366E-8</v>
      </c>
      <c r="Y28" s="96">
        <f t="shared" si="7"/>
        <v>0</v>
      </c>
      <c r="Z28" s="97">
        <f t="shared" si="8"/>
        <v>1.3433720900198778E-8</v>
      </c>
      <c r="AA28" s="98">
        <f>((Branco!$O$10-R28)/(Branco!$O$10))*100</f>
        <v>6.0620101162207032</v>
      </c>
      <c r="AB28" s="99">
        <f>((Branco!$T$10-W28)/(Branco!$T$10))*100</f>
        <v>1.7360152543352203</v>
      </c>
      <c r="AC28" s="100">
        <f t="shared" si="10"/>
        <v>40.993898073916299</v>
      </c>
      <c r="AD28" s="101">
        <f t="shared" si="11"/>
        <v>0.51448791113442505</v>
      </c>
      <c r="AE28" s="101">
        <f t="shared" si="12"/>
        <v>20.450098867730819</v>
      </c>
      <c r="AF28" s="101">
        <f t="shared" si="13"/>
        <v>10.701348551596041</v>
      </c>
      <c r="AG28" s="101">
        <f t="shared" si="14"/>
        <v>17.997194654566471</v>
      </c>
      <c r="AH28" s="101">
        <f t="shared" si="15"/>
        <v>9.34297194105595</v>
      </c>
      <c r="AI28" s="99">
        <f t="shared" si="16"/>
        <v>97.7287873273103</v>
      </c>
      <c r="AJ28" s="120">
        <f t="shared" si="17"/>
        <v>2.4850542482740101</v>
      </c>
      <c r="AK28" s="100">
        <f t="shared" si="18"/>
        <v>6.0702319162229061</v>
      </c>
      <c r="AL28" s="101">
        <f t="shared" si="18"/>
        <v>7.6183556222143969E-2</v>
      </c>
      <c r="AM28" s="101">
        <f t="shared" si="18"/>
        <v>3.0281785502071989</v>
      </c>
      <c r="AN28" s="101">
        <f t="shared" si="18"/>
        <v>1.5846179694205942</v>
      </c>
      <c r="AO28" s="101">
        <f t="shared" si="18"/>
        <v>2.6649611412323266</v>
      </c>
      <c r="AP28" s="120">
        <f t="shared" si="18"/>
        <v>1.3834743494437052</v>
      </c>
      <c r="AQ28" s="100">
        <f t="shared" si="19"/>
        <v>259.80592601434034</v>
      </c>
      <c r="AR28" s="101">
        <f t="shared" si="20"/>
        <v>2.290839535599869</v>
      </c>
      <c r="AS28" s="115">
        <f t="shared" si="21"/>
        <v>84.940408333311936</v>
      </c>
      <c r="AT28" s="115">
        <f t="shared" si="22"/>
        <v>25.417272229506331</v>
      </c>
      <c r="AU28" s="115">
        <f t="shared" si="23"/>
        <v>74.645561565917475</v>
      </c>
      <c r="AV28" s="116">
        <f t="shared" si="24"/>
        <v>2.7669486988874104</v>
      </c>
      <c r="AW28" s="134">
        <f t="shared" si="25"/>
        <v>5.8420307021780013E-6</v>
      </c>
      <c r="AX28" s="1">
        <f t="shared" si="26"/>
        <v>34.874009166869833</v>
      </c>
    </row>
    <row r="29" spans="2:50" x14ac:dyDescent="0.25">
      <c r="B29" s="249" t="s">
        <v>30</v>
      </c>
      <c r="C29" s="250"/>
      <c r="D29" s="22">
        <f>2/3</f>
        <v>0.66666666666666663</v>
      </c>
      <c r="G29" s="17">
        <v>22</v>
      </c>
      <c r="H29" s="17"/>
      <c r="I29" s="41"/>
      <c r="J29" s="42"/>
      <c r="K29" s="42"/>
      <c r="L29" s="42"/>
      <c r="M29" s="42"/>
      <c r="N29" s="42"/>
      <c r="O29" s="42"/>
      <c r="P29" s="42"/>
      <c r="Q29" s="43"/>
      <c r="R29" s="32">
        <f t="shared" si="0"/>
        <v>0</v>
      </c>
      <c r="S29" s="33">
        <f t="shared" si="1"/>
        <v>0</v>
      </c>
      <c r="T29" s="33">
        <f t="shared" si="27"/>
        <v>-1.6274555362343292E-9</v>
      </c>
      <c r="U29" s="33">
        <f t="shared" si="3"/>
        <v>0</v>
      </c>
      <c r="V29" s="33">
        <f t="shared" si="4"/>
        <v>0</v>
      </c>
      <c r="W29" s="33">
        <f t="shared" si="5"/>
        <v>0</v>
      </c>
      <c r="X29" s="33">
        <f t="shared" si="6"/>
        <v>0</v>
      </c>
      <c r="Y29" s="33">
        <f t="shared" si="7"/>
        <v>0</v>
      </c>
      <c r="Z29" s="34">
        <f t="shared" si="8"/>
        <v>0</v>
      </c>
      <c r="AA29" s="38">
        <f>((Branco!$O$10-R29)/(Branco!$O$10))*100</f>
        <v>100</v>
      </c>
      <c r="AB29" s="39">
        <f>((Branco!$T$10-W29)/(Branco!$T$10))*100</f>
        <v>100</v>
      </c>
      <c r="AC29" s="40">
        <f t="shared" si="10"/>
        <v>0</v>
      </c>
      <c r="AD29" s="23">
        <f t="shared" si="11"/>
        <v>100</v>
      </c>
      <c r="AE29" s="23">
        <f t="shared" si="12"/>
        <v>0</v>
      </c>
      <c r="AF29" s="23">
        <f t="shared" si="13"/>
        <v>0</v>
      </c>
      <c r="AG29" s="23">
        <f t="shared" si="14"/>
        <v>0</v>
      </c>
      <c r="AH29" s="23">
        <f t="shared" si="15"/>
        <v>0</v>
      </c>
      <c r="AI29" s="39">
        <f t="shared" si="16"/>
        <v>-1.5463766882863227E-2</v>
      </c>
      <c r="AJ29" s="14">
        <f t="shared" ref="AJ29:AJ31" si="28">AC29*AA29/100</f>
        <v>0</v>
      </c>
      <c r="AK29" s="5">
        <f t="shared" si="18"/>
        <v>0</v>
      </c>
      <c r="AL29" s="23">
        <f t="shared" si="18"/>
        <v>244.26959372975358</v>
      </c>
      <c r="AM29" s="23">
        <f t="shared" si="18"/>
        <v>0</v>
      </c>
      <c r="AN29" s="23">
        <f t="shared" si="18"/>
        <v>0</v>
      </c>
      <c r="AO29" s="23">
        <f t="shared" si="18"/>
        <v>0</v>
      </c>
      <c r="AP29" s="117">
        <f t="shared" si="18"/>
        <v>0</v>
      </c>
      <c r="AQ29" s="40">
        <f t="shared" si="19"/>
        <v>0</v>
      </c>
      <c r="AR29" s="23">
        <f t="shared" si="20"/>
        <v>7345.1866834536904</v>
      </c>
      <c r="AS29">
        <f t="shared" si="21"/>
        <v>0</v>
      </c>
      <c r="AT29">
        <f t="shared" si="22"/>
        <v>0</v>
      </c>
      <c r="AU29">
        <f t="shared" si="23"/>
        <v>0</v>
      </c>
      <c r="AV29" s="14">
        <f t="shared" si="24"/>
        <v>0</v>
      </c>
      <c r="AW29" s="134">
        <f t="shared" si="25"/>
        <v>-3.2549110724686584E-9</v>
      </c>
      <c r="AX29" s="1">
        <f t="shared" si="26"/>
        <v>100</v>
      </c>
    </row>
    <row r="30" spans="2:50" x14ac:dyDescent="0.25">
      <c r="B30" s="249" t="s">
        <v>27</v>
      </c>
      <c r="C30" s="250"/>
      <c r="D30" s="26">
        <f>D27*D28</f>
        <v>2.7226654921305548E-6</v>
      </c>
      <c r="G30" s="17">
        <v>23</v>
      </c>
      <c r="H30" s="17"/>
      <c r="I30" s="41"/>
      <c r="J30" s="42"/>
      <c r="K30" s="42"/>
      <c r="L30" s="42"/>
      <c r="M30" s="42"/>
      <c r="N30" s="42"/>
      <c r="O30" s="42"/>
      <c r="P30" s="42"/>
      <c r="Q30" s="43"/>
      <c r="R30" s="32">
        <f t="shared" si="0"/>
        <v>0</v>
      </c>
      <c r="S30" s="33">
        <f t="shared" si="1"/>
        <v>0</v>
      </c>
      <c r="T30" s="33">
        <f t="shared" si="27"/>
        <v>-1.6274555362343292E-9</v>
      </c>
      <c r="U30" s="33">
        <f t="shared" si="3"/>
        <v>0</v>
      </c>
      <c r="V30" s="33">
        <f t="shared" si="4"/>
        <v>0</v>
      </c>
      <c r="W30" s="33">
        <f t="shared" si="5"/>
        <v>0</v>
      </c>
      <c r="X30" s="33">
        <f t="shared" si="6"/>
        <v>0</v>
      </c>
      <c r="Y30" s="33">
        <f t="shared" si="7"/>
        <v>0</v>
      </c>
      <c r="Z30" s="34">
        <f t="shared" si="8"/>
        <v>0</v>
      </c>
      <c r="AA30" s="38">
        <f>((Branco!$O$10-R30)/(Branco!$O$10))*100</f>
        <v>100</v>
      </c>
      <c r="AB30" s="39">
        <f>((Branco!$T$10-W30)/(Branco!$T$10))*100</f>
        <v>100</v>
      </c>
      <c r="AC30" s="40">
        <f t="shared" si="10"/>
        <v>0</v>
      </c>
      <c r="AD30" s="23">
        <f t="shared" si="11"/>
        <v>100</v>
      </c>
      <c r="AE30" s="23">
        <f t="shared" si="12"/>
        <v>0</v>
      </c>
      <c r="AF30" s="23">
        <f t="shared" si="13"/>
        <v>0</v>
      </c>
      <c r="AG30" s="23">
        <f t="shared" si="14"/>
        <v>0</v>
      </c>
      <c r="AH30" s="23">
        <f t="shared" si="15"/>
        <v>0</v>
      </c>
      <c r="AI30" s="39">
        <f t="shared" si="16"/>
        <v>-1.5463766882863227E-2</v>
      </c>
      <c r="AJ30" s="14">
        <f t="shared" si="28"/>
        <v>0</v>
      </c>
      <c r="AK30" s="5">
        <f t="shared" si="18"/>
        <v>0</v>
      </c>
      <c r="AL30" s="23">
        <f t="shared" si="18"/>
        <v>244.26959372975358</v>
      </c>
      <c r="AM30" s="23">
        <f t="shared" si="18"/>
        <v>0</v>
      </c>
      <c r="AN30" s="23">
        <f t="shared" si="18"/>
        <v>0</v>
      </c>
      <c r="AO30" s="23">
        <f t="shared" si="18"/>
        <v>0</v>
      </c>
      <c r="AP30" s="117">
        <f t="shared" si="18"/>
        <v>0</v>
      </c>
      <c r="AQ30" s="40">
        <f t="shared" si="19"/>
        <v>0</v>
      </c>
      <c r="AR30" s="23">
        <f t="shared" si="20"/>
        <v>7345.1866834536904</v>
      </c>
      <c r="AS30">
        <f t="shared" si="21"/>
        <v>0</v>
      </c>
      <c r="AT30">
        <f t="shared" si="22"/>
        <v>0</v>
      </c>
      <c r="AU30">
        <f t="shared" si="23"/>
        <v>0</v>
      </c>
      <c r="AV30" s="14">
        <f t="shared" si="24"/>
        <v>0</v>
      </c>
      <c r="AW30" s="134">
        <f t="shared" si="25"/>
        <v>-3.2549110724686584E-9</v>
      </c>
      <c r="AX30" s="1">
        <f t="shared" si="26"/>
        <v>100</v>
      </c>
    </row>
    <row r="31" spans="2:50" ht="15.75" thickBot="1" x14ac:dyDescent="0.3">
      <c r="B31" s="251" t="s">
        <v>28</v>
      </c>
      <c r="C31" s="252"/>
      <c r="D31" s="27">
        <f>D27*D29</f>
        <v>5.4453309842611097E-6</v>
      </c>
      <c r="G31" s="18">
        <v>24</v>
      </c>
      <c r="H31" s="18"/>
      <c r="I31" s="44"/>
      <c r="J31" s="45"/>
      <c r="K31" s="45"/>
      <c r="L31" s="45"/>
      <c r="M31" s="45"/>
      <c r="N31" s="45"/>
      <c r="O31" s="45"/>
      <c r="P31" s="45"/>
      <c r="Q31" s="46"/>
      <c r="R31" s="35">
        <f t="shared" si="0"/>
        <v>0</v>
      </c>
      <c r="S31" s="36">
        <f t="shared" si="1"/>
        <v>0</v>
      </c>
      <c r="T31" s="33">
        <f t="shared" si="27"/>
        <v>-1.6274555362343292E-9</v>
      </c>
      <c r="U31" s="36">
        <f t="shared" si="3"/>
        <v>0</v>
      </c>
      <c r="V31" s="36">
        <f t="shared" si="4"/>
        <v>0</v>
      </c>
      <c r="W31" s="36">
        <f t="shared" si="5"/>
        <v>0</v>
      </c>
      <c r="X31" s="36">
        <f t="shared" si="6"/>
        <v>0</v>
      </c>
      <c r="Y31" s="36">
        <f t="shared" si="7"/>
        <v>0</v>
      </c>
      <c r="Z31" s="37">
        <f t="shared" si="8"/>
        <v>0</v>
      </c>
      <c r="AA31" s="38">
        <f>((Branco!$O$10-R31)/(Branco!$O$10))*100</f>
        <v>100</v>
      </c>
      <c r="AB31" s="107">
        <f>((Branco!$T$10-W31)/(Branco!$T$10))*100</f>
        <v>100</v>
      </c>
      <c r="AC31" s="121">
        <f t="shared" si="10"/>
        <v>0</v>
      </c>
      <c r="AD31" s="118">
        <f t="shared" si="11"/>
        <v>100</v>
      </c>
      <c r="AE31" s="118">
        <f t="shared" si="12"/>
        <v>0</v>
      </c>
      <c r="AF31" s="118">
        <f t="shared" si="13"/>
        <v>0</v>
      </c>
      <c r="AG31" s="118">
        <f t="shared" si="14"/>
        <v>0</v>
      </c>
      <c r="AH31" s="118">
        <f t="shared" si="15"/>
        <v>0</v>
      </c>
      <c r="AI31" s="107">
        <f t="shared" si="16"/>
        <v>-1.5463766882863227E-2</v>
      </c>
      <c r="AJ31" s="15">
        <f t="shared" si="28"/>
        <v>0</v>
      </c>
      <c r="AK31" s="6">
        <f t="shared" si="18"/>
        <v>0</v>
      </c>
      <c r="AL31" s="118">
        <f t="shared" si="18"/>
        <v>244.26959372975358</v>
      </c>
      <c r="AM31" s="118">
        <f t="shared" si="18"/>
        <v>0</v>
      </c>
      <c r="AN31" s="118">
        <f t="shared" si="18"/>
        <v>0</v>
      </c>
      <c r="AO31" s="118">
        <f t="shared" si="18"/>
        <v>0</v>
      </c>
      <c r="AP31" s="119">
        <f t="shared" si="18"/>
        <v>0</v>
      </c>
      <c r="AQ31" s="121">
        <f t="shared" si="19"/>
        <v>0</v>
      </c>
      <c r="AR31" s="118">
        <f t="shared" si="20"/>
        <v>7345.1866834536904</v>
      </c>
      <c r="AS31" s="114">
        <f t="shared" si="21"/>
        <v>0</v>
      </c>
      <c r="AT31" s="114">
        <f t="shared" si="22"/>
        <v>0</v>
      </c>
      <c r="AU31" s="114">
        <f t="shared" si="23"/>
        <v>0</v>
      </c>
      <c r="AV31" s="15">
        <f t="shared" si="24"/>
        <v>0</v>
      </c>
      <c r="AW31" s="134">
        <f t="shared" si="25"/>
        <v>-3.2549110724686584E-9</v>
      </c>
      <c r="AX31" s="1">
        <f t="shared" si="26"/>
        <v>100</v>
      </c>
    </row>
    <row r="32" spans="2:50" x14ac:dyDescent="0.25">
      <c r="AA32" s="105" t="s">
        <v>54</v>
      </c>
    </row>
    <row r="33" spans="2:27" ht="15.75" thickBot="1" x14ac:dyDescent="0.3">
      <c r="B33" s="28">
        <f>D27*0.24</f>
        <v>1.9603191543339994E-6</v>
      </c>
      <c r="C33" s="1">
        <v>1028</v>
      </c>
      <c r="AA33" s="106">
        <f>AVERAGE(AA12:AA28)</f>
        <v>5.0860469289070886</v>
      </c>
    </row>
    <row r="34" spans="2:27" ht="15.75" thickBot="1" x14ac:dyDescent="0.3">
      <c r="B34" s="28">
        <f>B33/C36</f>
        <v>1.9137512082661891E-9</v>
      </c>
      <c r="C34">
        <v>1009</v>
      </c>
    </row>
    <row r="35" spans="2:27" ht="15.75" thickBot="1" x14ac:dyDescent="0.3">
      <c r="C35">
        <v>1036</v>
      </c>
      <c r="F35" s="265" t="s">
        <v>68</v>
      </c>
      <c r="G35" s="255" t="s">
        <v>60</v>
      </c>
      <c r="H35" s="256"/>
      <c r="I35" s="256"/>
      <c r="J35" s="256"/>
      <c r="K35" s="256"/>
      <c r="L35" s="257"/>
      <c r="M35" s="268" t="s">
        <v>35</v>
      </c>
      <c r="N35" s="258" t="s">
        <v>36</v>
      </c>
      <c r="O35" s="258" t="s">
        <v>38</v>
      </c>
      <c r="P35" s="265" t="s">
        <v>53</v>
      </c>
      <c r="Q35" s="265" t="s">
        <v>69</v>
      </c>
    </row>
    <row r="36" spans="2:27" ht="15.75" thickBot="1" x14ac:dyDescent="0.3">
      <c r="C36" s="1">
        <f>AVERAGE(C33:C35)</f>
        <v>1024.3333333333333</v>
      </c>
      <c r="F36" s="266"/>
      <c r="G36" s="131" t="s">
        <v>40</v>
      </c>
      <c r="H36" s="132" t="s">
        <v>41</v>
      </c>
      <c r="I36" s="132" t="s">
        <v>42</v>
      </c>
      <c r="J36" s="132" t="s">
        <v>10</v>
      </c>
      <c r="K36" s="132" t="s">
        <v>37</v>
      </c>
      <c r="L36" s="163" t="s">
        <v>11</v>
      </c>
      <c r="M36" s="269"/>
      <c r="N36" s="259"/>
      <c r="O36" s="259"/>
      <c r="P36" s="266"/>
      <c r="Q36" s="266"/>
    </row>
    <row r="37" spans="2:27" x14ac:dyDescent="0.25">
      <c r="F37" s="152">
        <v>1</v>
      </c>
      <c r="G37" s="160">
        <f t="shared" ref="G37:L37" si="29">AVERAGE(AC9:AC12)</f>
        <v>45.849429759299646</v>
      </c>
      <c r="H37" s="165">
        <f t="shared" si="29"/>
        <v>0.71374552990184625</v>
      </c>
      <c r="I37" s="165">
        <f t="shared" si="29"/>
        <v>18.524145268141766</v>
      </c>
      <c r="J37" s="165">
        <f t="shared" si="29"/>
        <v>9.6139201191077071</v>
      </c>
      <c r="K37" s="165">
        <f t="shared" si="29"/>
        <v>16.038616524337968</v>
      </c>
      <c r="L37" s="166">
        <f t="shared" si="29"/>
        <v>9.2601427992110619</v>
      </c>
      <c r="M37" s="173">
        <f>AVERAGE(AA9:AA12)</f>
        <v>6.162400092667669</v>
      </c>
      <c r="N37" s="170">
        <f>AVERAGE(AB9:AB12)</f>
        <v>3.7791556186159339</v>
      </c>
      <c r="O37" s="173">
        <f>AVERAGE(AI9:AI12)</f>
        <v>96.136582568560158</v>
      </c>
      <c r="P37" s="173">
        <f>AVERAGE(AJ9:AJ12)</f>
        <v>2.8405491472727475</v>
      </c>
      <c r="Q37" s="176">
        <f>AVERAGE(AQ9:AQ12)</f>
        <v>296.97198848234871</v>
      </c>
    </row>
    <row r="38" spans="2:27" x14ac:dyDescent="0.25">
      <c r="F38" s="148">
        <v>2</v>
      </c>
      <c r="G38" s="161">
        <f t="shared" ref="G38:L38" si="30">AVERAGE(AC13:AC16)</f>
        <v>43.075341993519316</v>
      </c>
      <c r="H38" s="164">
        <f t="shared" si="30"/>
        <v>0.59781393541610461</v>
      </c>
      <c r="I38" s="164">
        <f t="shared" si="30"/>
        <v>20.108775772038431</v>
      </c>
      <c r="J38" s="164">
        <f t="shared" si="30"/>
        <v>10.434956737815755</v>
      </c>
      <c r="K38" s="164">
        <f t="shared" si="30"/>
        <v>17.46558148197612</v>
      </c>
      <c r="L38" s="167">
        <f t="shared" si="30"/>
        <v>8.3175300792342846</v>
      </c>
      <c r="M38" s="174">
        <f>AVERAGE(AA13:AA16)</f>
        <v>5.1797366693694702</v>
      </c>
      <c r="N38" s="171">
        <f>AVERAGE(AB13:AB16)</f>
        <v>2.5241719579606965</v>
      </c>
      <c r="O38" s="174">
        <f>AVERAGE(AI13:AI16)</f>
        <v>97.386310330106653</v>
      </c>
      <c r="P38" s="174">
        <f>AVERAGE(AJ13:AJ16)</f>
        <v>2.2323137613973736</v>
      </c>
      <c r="Q38" s="177">
        <f>AVERAGE(AQ13:AQ16)</f>
        <v>233.38256874561827</v>
      </c>
    </row>
    <row r="39" spans="2:27" x14ac:dyDescent="0.25">
      <c r="F39" s="148">
        <v>3</v>
      </c>
      <c r="G39" s="161">
        <f t="shared" ref="G39:L39" si="31">AVERAGE(AC17:AC20)</f>
        <v>42.408277872156376</v>
      </c>
      <c r="H39" s="164">
        <f t="shared" si="31"/>
        <v>0.38300918995313959</v>
      </c>
      <c r="I39" s="164">
        <f t="shared" si="31"/>
        <v>20.334216451911143</v>
      </c>
      <c r="J39" s="164">
        <f t="shared" si="31"/>
        <v>10.617669803015598</v>
      </c>
      <c r="K39" s="164">
        <f t="shared" si="31"/>
        <v>17.639288498972896</v>
      </c>
      <c r="L39" s="167">
        <f t="shared" si="31"/>
        <v>8.6175381839908489</v>
      </c>
      <c r="M39" s="174">
        <f>AVERAGE(AA17:AA20)</f>
        <v>4.8901501988493754</v>
      </c>
      <c r="N39" s="171">
        <f>AVERAGE(AB17:AB20)</f>
        <v>2.2522775569951001</v>
      </c>
      <c r="O39" s="174">
        <f>AVERAGE(AI17:AI20)</f>
        <v>97.606564114250375</v>
      </c>
      <c r="P39" s="174">
        <f>AVERAGE(AJ17:AJ20)</f>
        <v>2.0699949467820726</v>
      </c>
      <c r="Q39" s="177">
        <f>AVERAGE(AQ17:AQ20)</f>
        <v>216.41256096008664</v>
      </c>
    </row>
    <row r="40" spans="2:27" x14ac:dyDescent="0.25">
      <c r="F40" s="148">
        <v>4</v>
      </c>
      <c r="G40" s="161">
        <f t="shared" ref="G40:L40" si="32">AVERAGE(AC21:AC24)</f>
        <v>41.772683044488211</v>
      </c>
      <c r="H40" s="164">
        <f t="shared" si="32"/>
        <v>0.53254021623294734</v>
      </c>
      <c r="I40" s="164">
        <f t="shared" si="32"/>
        <v>20.393865207827247</v>
      </c>
      <c r="J40" s="164">
        <f t="shared" si="32"/>
        <v>10.647510777735304</v>
      </c>
      <c r="K40" s="164">
        <f t="shared" si="32"/>
        <v>17.663070294846221</v>
      </c>
      <c r="L40" s="167">
        <f t="shared" si="32"/>
        <v>8.9903304588700603</v>
      </c>
      <c r="M40" s="174">
        <f>AVERAGE(AA21:AA24)</f>
        <v>4.9393798988377915</v>
      </c>
      <c r="N40" s="171">
        <f>AVERAGE(AB21:AB24)</f>
        <v>1.9927419924370304</v>
      </c>
      <c r="O40" s="174">
        <f>AVERAGE(AI21:AI24)</f>
        <v>97.74184617130453</v>
      </c>
      <c r="P40" s="174">
        <f>AVERAGE(AJ21:AJ24)</f>
        <v>2.0604697902932099</v>
      </c>
      <c r="Q40" s="177">
        <f>AVERAGE(AQ21:AQ24)</f>
        <v>215.41673074682706</v>
      </c>
    </row>
    <row r="41" spans="2:27" ht="15.75" thickBot="1" x14ac:dyDescent="0.3">
      <c r="F41" s="149">
        <v>5</v>
      </c>
      <c r="G41" s="162">
        <f t="shared" ref="G41:L41" si="33">AVERAGE(AC25:AC28)</f>
        <v>41.188613396298734</v>
      </c>
      <c r="H41" s="168">
        <f t="shared" si="33"/>
        <v>0.51422876716778076</v>
      </c>
      <c r="I41" s="168">
        <f t="shared" si="33"/>
        <v>20.438638887967826</v>
      </c>
      <c r="J41" s="168">
        <f t="shared" si="33"/>
        <v>10.669516188390917</v>
      </c>
      <c r="K41" s="168">
        <f t="shared" si="33"/>
        <v>18.004152522547827</v>
      </c>
      <c r="L41" s="169">
        <f t="shared" si="33"/>
        <v>9.1848502376269145</v>
      </c>
      <c r="M41" s="175">
        <f>AVERAGE(AA25:AA28)</f>
        <v>5.2415151164137619</v>
      </c>
      <c r="N41" s="172">
        <f>AVERAGE(AB25:AB28)</f>
        <v>1.7916300181690936</v>
      </c>
      <c r="O41" s="175">
        <f>AVERAGE(AI25:AI28)</f>
        <v>97.836166836659089</v>
      </c>
      <c r="P41" s="175">
        <f>AVERAGE(AJ25:AJ28)</f>
        <v>2.1578855574651721</v>
      </c>
      <c r="Q41" s="178">
        <f>AVERAGE(AQ25:AQ28)</f>
        <v>225.6012945711731</v>
      </c>
    </row>
  </sheetData>
  <mergeCells count="27">
    <mergeCell ref="F35:F36"/>
    <mergeCell ref="R3:Z3"/>
    <mergeCell ref="AA3:AA4"/>
    <mergeCell ref="AB3:AB4"/>
    <mergeCell ref="AW3:AW4"/>
    <mergeCell ref="G35:L35"/>
    <mergeCell ref="M35:M36"/>
    <mergeCell ref="N35:N36"/>
    <mergeCell ref="O35:O36"/>
    <mergeCell ref="P35:P36"/>
    <mergeCell ref="Q35:Q36"/>
    <mergeCell ref="AX3:AX4"/>
    <mergeCell ref="B29:C29"/>
    <mergeCell ref="B30:C30"/>
    <mergeCell ref="B31:C31"/>
    <mergeCell ref="AJ3:AJ4"/>
    <mergeCell ref="AK3:AP3"/>
    <mergeCell ref="AQ3:AV3"/>
    <mergeCell ref="AC3:AH3"/>
    <mergeCell ref="AI3:AI4"/>
    <mergeCell ref="B20:B22"/>
    <mergeCell ref="B23:B25"/>
    <mergeCell ref="B27:C27"/>
    <mergeCell ref="B28:C28"/>
    <mergeCell ref="G3:G4"/>
    <mergeCell ref="H3:H4"/>
    <mergeCell ref="I3:Q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4D8AE-EFFD-47EE-9CA8-7E8F09827B90}">
  <dimension ref="B2:AV41"/>
  <sheetViews>
    <sheetView topLeftCell="Q1" zoomScale="90" zoomScaleNormal="90" workbookViewId="0">
      <selection activeCell="Y37" sqref="Y37"/>
    </sheetView>
  </sheetViews>
  <sheetFormatPr defaultRowHeight="15" x14ac:dyDescent="0.25"/>
  <cols>
    <col min="2" max="2" width="18.5703125" bestFit="1" customWidth="1"/>
    <col min="3" max="3" width="12.7109375" customWidth="1"/>
    <col min="4" max="4" width="13.5703125" customWidth="1"/>
    <col min="7" max="7" width="10.42578125" style="3" customWidth="1"/>
    <col min="8" max="8" width="12.5703125" style="3" customWidth="1"/>
    <col min="9" max="9" width="13.28515625" style="2" bestFit="1" customWidth="1"/>
    <col min="10" max="10" width="13.42578125" style="2" bestFit="1" customWidth="1"/>
    <col min="11" max="11" width="10.7109375" style="2" bestFit="1" customWidth="1"/>
    <col min="12" max="12" width="10.85546875" style="2" bestFit="1" customWidth="1"/>
    <col min="13" max="13" width="13" style="2" customWidth="1"/>
    <col min="14" max="14" width="11.5703125" style="2" customWidth="1"/>
    <col min="15" max="15" width="8.85546875" style="2"/>
    <col min="16" max="16" width="12" style="2" customWidth="1"/>
    <col min="17" max="17" width="16.42578125" style="2" customWidth="1"/>
    <col min="18" max="18" width="12.28515625" customWidth="1"/>
    <col min="19" max="22" width="11.5703125" bestFit="1" customWidth="1"/>
    <col min="23" max="23" width="11.85546875" customWidth="1"/>
    <col min="24" max="26" width="11.5703125" bestFit="1" customWidth="1"/>
    <col min="27" max="27" width="14.28515625" customWidth="1"/>
    <col min="28" max="28" width="13.7109375" customWidth="1"/>
    <col min="29" max="29" width="9.5703125" style="3" bestFit="1" customWidth="1"/>
    <col min="30" max="30" width="9.28515625" style="3" bestFit="1" customWidth="1"/>
    <col min="31" max="33" width="9.5703125" style="3" bestFit="1" customWidth="1"/>
    <col min="34" max="34" width="8.85546875" style="3"/>
    <col min="35" max="35" width="9.5703125" style="3" bestFit="1" customWidth="1"/>
    <col min="36" max="36" width="15.5703125" bestFit="1" customWidth="1"/>
  </cols>
  <sheetData>
    <row r="2" spans="2:48" ht="15.75" thickBot="1" x14ac:dyDescent="0.3"/>
    <row r="3" spans="2:48" ht="15.75" thickBot="1" x14ac:dyDescent="0.3">
      <c r="B3" s="10" t="s">
        <v>0</v>
      </c>
      <c r="C3" s="48">
        <v>44739</v>
      </c>
      <c r="G3" s="253" t="s">
        <v>31</v>
      </c>
      <c r="H3" s="253" t="s">
        <v>34</v>
      </c>
      <c r="I3" s="263" t="s">
        <v>32</v>
      </c>
      <c r="J3" s="263"/>
      <c r="K3" s="263"/>
      <c r="L3" s="263"/>
      <c r="M3" s="263"/>
      <c r="N3" s="263"/>
      <c r="O3" s="263"/>
      <c r="P3" s="263"/>
      <c r="Q3" s="264"/>
      <c r="R3" s="243" t="s">
        <v>61</v>
      </c>
      <c r="S3" s="243"/>
      <c r="T3" s="243"/>
      <c r="U3" s="243"/>
      <c r="V3" s="243"/>
      <c r="W3" s="243"/>
      <c r="X3" s="243"/>
      <c r="Y3" s="243"/>
      <c r="Z3" s="244"/>
      <c r="AA3" s="258" t="s">
        <v>35</v>
      </c>
      <c r="AB3" s="258" t="s">
        <v>36</v>
      </c>
      <c r="AC3" s="255" t="s">
        <v>60</v>
      </c>
      <c r="AD3" s="256"/>
      <c r="AE3" s="256"/>
      <c r="AF3" s="256"/>
      <c r="AG3" s="256"/>
      <c r="AH3" s="256"/>
      <c r="AI3" s="258" t="s">
        <v>38</v>
      </c>
      <c r="AJ3" s="253" t="s">
        <v>53</v>
      </c>
      <c r="AK3" s="255" t="s">
        <v>58</v>
      </c>
      <c r="AL3" s="256"/>
      <c r="AM3" s="256"/>
      <c r="AN3" s="256"/>
      <c r="AO3" s="256"/>
      <c r="AP3" s="257"/>
      <c r="AQ3" s="255" t="s">
        <v>59</v>
      </c>
      <c r="AR3" s="256"/>
      <c r="AS3" s="256"/>
      <c r="AT3" s="256"/>
      <c r="AU3" s="256"/>
      <c r="AV3" s="257"/>
    </row>
    <row r="4" spans="2:48" ht="15.75" thickBot="1" x14ac:dyDescent="0.3">
      <c r="B4" s="11" t="s">
        <v>1</v>
      </c>
      <c r="C4" s="49" t="s">
        <v>39</v>
      </c>
      <c r="G4" s="254"/>
      <c r="H4" s="254"/>
      <c r="I4" s="19" t="s">
        <v>43</v>
      </c>
      <c r="J4" s="20" t="s">
        <v>44</v>
      </c>
      <c r="K4" s="20" t="s">
        <v>45</v>
      </c>
      <c r="L4" s="20" t="s">
        <v>46</v>
      </c>
      <c r="M4" s="20" t="s">
        <v>10</v>
      </c>
      <c r="N4" s="20" t="s">
        <v>8</v>
      </c>
      <c r="O4" s="20" t="s">
        <v>9</v>
      </c>
      <c r="P4" s="20" t="s">
        <v>12</v>
      </c>
      <c r="Q4" s="31" t="s">
        <v>11</v>
      </c>
      <c r="R4" s="19" t="s">
        <v>18</v>
      </c>
      <c r="S4" s="20" t="s">
        <v>19</v>
      </c>
      <c r="T4" s="20" t="s">
        <v>6</v>
      </c>
      <c r="U4" s="20" t="s">
        <v>7</v>
      </c>
      <c r="V4" s="20" t="s">
        <v>10</v>
      </c>
      <c r="W4" s="20" t="s">
        <v>8</v>
      </c>
      <c r="X4" s="20" t="s">
        <v>9</v>
      </c>
      <c r="Y4" s="20" t="s">
        <v>12</v>
      </c>
      <c r="Z4" s="31" t="s">
        <v>11</v>
      </c>
      <c r="AA4" s="267"/>
      <c r="AB4" s="259"/>
      <c r="AC4" s="19" t="s">
        <v>40</v>
      </c>
      <c r="AD4" s="20" t="s">
        <v>41</v>
      </c>
      <c r="AE4" s="20" t="s">
        <v>42</v>
      </c>
      <c r="AF4" s="20" t="s">
        <v>10</v>
      </c>
      <c r="AG4" s="20" t="s">
        <v>37</v>
      </c>
      <c r="AH4" s="20" t="s">
        <v>11</v>
      </c>
      <c r="AI4" s="259"/>
      <c r="AJ4" s="254"/>
      <c r="AK4" s="19" t="s">
        <v>40</v>
      </c>
      <c r="AL4" s="20" t="s">
        <v>41</v>
      </c>
      <c r="AM4" s="20" t="s">
        <v>42</v>
      </c>
      <c r="AN4" s="20" t="s">
        <v>10</v>
      </c>
      <c r="AO4" s="20" t="s">
        <v>37</v>
      </c>
      <c r="AP4" s="31" t="s">
        <v>11</v>
      </c>
      <c r="AQ4" s="19" t="s">
        <v>40</v>
      </c>
      <c r="AR4" s="20" t="s">
        <v>41</v>
      </c>
      <c r="AS4" s="20" t="s">
        <v>42</v>
      </c>
      <c r="AT4" s="20" t="s">
        <v>10</v>
      </c>
      <c r="AU4" s="20" t="s">
        <v>37</v>
      </c>
      <c r="AV4" s="31" t="s">
        <v>11</v>
      </c>
    </row>
    <row r="5" spans="2:48" x14ac:dyDescent="0.25">
      <c r="B5" s="11" t="s">
        <v>2</v>
      </c>
      <c r="C5" s="102">
        <v>0.20050000000000001</v>
      </c>
      <c r="G5" s="63" t="s">
        <v>33</v>
      </c>
      <c r="H5" s="63"/>
      <c r="I5" s="64">
        <v>25680</v>
      </c>
      <c r="J5" s="85"/>
      <c r="K5" s="88"/>
      <c r="L5" s="65"/>
      <c r="M5" s="88"/>
      <c r="N5" s="65">
        <v>44353</v>
      </c>
      <c r="O5" s="88"/>
      <c r="P5" s="88"/>
      <c r="Q5" s="66"/>
      <c r="R5" s="67">
        <f>I5*$D$9</f>
        <v>3.8385376763905928E-6</v>
      </c>
      <c r="S5" s="68">
        <f>J5*$D$10</f>
        <v>0</v>
      </c>
      <c r="T5" s="68">
        <f>K5*$D$11</f>
        <v>0</v>
      </c>
      <c r="U5" s="68">
        <f>L5*$D$12</f>
        <v>0</v>
      </c>
      <c r="V5" s="68">
        <f>M5*$D$13</f>
        <v>0</v>
      </c>
      <c r="W5" s="68">
        <f>N5*$D$14</f>
        <v>5.6429135112029163E-6</v>
      </c>
      <c r="X5" s="68">
        <f>O5*$D$15</f>
        <v>0</v>
      </c>
      <c r="Y5" s="68">
        <f>P5*$D$16</f>
        <v>0</v>
      </c>
      <c r="Z5" s="69">
        <f>Q5*$D$18</f>
        <v>0</v>
      </c>
      <c r="AA5" s="70"/>
      <c r="AB5" s="71"/>
      <c r="AC5" s="72"/>
      <c r="AD5" s="73"/>
      <c r="AE5" s="73"/>
      <c r="AF5" s="73"/>
      <c r="AG5" s="73"/>
      <c r="AH5" s="73"/>
      <c r="AI5" s="63"/>
      <c r="AJ5" s="50"/>
      <c r="AK5" s="52"/>
      <c r="AL5" s="122"/>
      <c r="AM5" s="122"/>
      <c r="AN5" s="122"/>
      <c r="AO5" s="122"/>
      <c r="AP5" s="123"/>
      <c r="AQ5" s="124"/>
      <c r="AR5" s="122"/>
      <c r="AS5" s="122"/>
      <c r="AT5" s="122"/>
      <c r="AU5" s="122"/>
      <c r="AV5" s="123"/>
    </row>
    <row r="6" spans="2:48" ht="15.75" thickBot="1" x14ac:dyDescent="0.3">
      <c r="B6" s="12" t="s">
        <v>3</v>
      </c>
      <c r="C6" s="47">
        <v>1</v>
      </c>
      <c r="G6" s="53" t="s">
        <v>33</v>
      </c>
      <c r="H6" s="53"/>
      <c r="I6" s="54">
        <v>24811</v>
      </c>
      <c r="J6" s="86"/>
      <c r="K6" s="89"/>
      <c r="L6" s="55"/>
      <c r="M6" s="89"/>
      <c r="N6" s="55">
        <v>44361</v>
      </c>
      <c r="O6" s="89"/>
      <c r="P6" s="89"/>
      <c r="Q6" s="56"/>
      <c r="R6" s="57">
        <f t="shared" ref="R6:R31" si="0">I6*$D$9</f>
        <v>3.7086432355501167E-6</v>
      </c>
      <c r="S6" s="58">
        <f t="shared" ref="S6:S31" si="1">J6*$D$10</f>
        <v>0</v>
      </c>
      <c r="T6" s="58">
        <f t="shared" ref="T6:T7" si="2">K6*$D$11</f>
        <v>0</v>
      </c>
      <c r="U6" s="58">
        <f t="shared" ref="U6:U31" si="3">L6*$D$12</f>
        <v>0</v>
      </c>
      <c r="V6" s="58">
        <f t="shared" ref="V6:V31" si="4">M6*$D$13</f>
        <v>0</v>
      </c>
      <c r="W6" s="58">
        <f t="shared" ref="W6:W31" si="5">N6*$D$14</f>
        <v>5.6439313297966894E-6</v>
      </c>
      <c r="X6" s="58">
        <f t="shared" ref="X6:X31" si="6">O6*$D$15</f>
        <v>0</v>
      </c>
      <c r="Y6" s="58">
        <f t="shared" ref="Y6:Y31" si="7">P6*$D$16</f>
        <v>0</v>
      </c>
      <c r="Z6" s="59">
        <f t="shared" ref="Z6:Z31" si="8">Q6*$D$18</f>
        <v>0</v>
      </c>
      <c r="AA6" s="51"/>
      <c r="AB6" s="60"/>
      <c r="AC6" s="61"/>
      <c r="AD6" s="62"/>
      <c r="AE6" s="62"/>
      <c r="AF6" s="62"/>
      <c r="AG6" s="62"/>
      <c r="AH6" s="62"/>
      <c r="AI6" s="53"/>
      <c r="AJ6" s="74"/>
      <c r="AK6" s="83"/>
      <c r="AL6" s="128"/>
      <c r="AM6" s="128"/>
      <c r="AN6" s="128"/>
      <c r="AO6" s="128"/>
      <c r="AP6" s="129"/>
      <c r="AQ6" s="130"/>
      <c r="AR6" s="128"/>
      <c r="AS6" s="128"/>
      <c r="AT6" s="128"/>
      <c r="AU6" s="128"/>
      <c r="AV6" s="129"/>
    </row>
    <row r="7" spans="2:48" ht="15.75" thickBot="1" x14ac:dyDescent="0.3">
      <c r="G7" s="74" t="s">
        <v>33</v>
      </c>
      <c r="H7" s="74"/>
      <c r="I7" s="75">
        <v>25927</v>
      </c>
      <c r="J7" s="87"/>
      <c r="K7" s="90"/>
      <c r="L7" s="76"/>
      <c r="M7" s="90"/>
      <c r="N7" s="76">
        <v>46800</v>
      </c>
      <c r="O7" s="90"/>
      <c r="P7" s="90"/>
      <c r="Q7" s="77"/>
      <c r="R7" s="78">
        <f t="shared" si="0"/>
        <v>3.8754581906455955E-6</v>
      </c>
      <c r="S7" s="79">
        <f t="shared" si="1"/>
        <v>0</v>
      </c>
      <c r="T7" s="79">
        <f t="shared" si="2"/>
        <v>0</v>
      </c>
      <c r="U7" s="79">
        <f t="shared" si="3"/>
        <v>0</v>
      </c>
      <c r="V7" s="79">
        <f t="shared" si="4"/>
        <v>0</v>
      </c>
      <c r="W7" s="79">
        <f t="shared" si="5"/>
        <v>5.9542387735732978E-6</v>
      </c>
      <c r="X7" s="79">
        <f t="shared" si="6"/>
        <v>0</v>
      </c>
      <c r="Y7" s="79">
        <f t="shared" si="7"/>
        <v>0</v>
      </c>
      <c r="Z7" s="80">
        <f t="shared" si="8"/>
        <v>0</v>
      </c>
      <c r="AA7" s="81"/>
      <c r="AB7" s="82"/>
      <c r="AC7" s="83"/>
      <c r="AD7" s="84"/>
      <c r="AE7" s="84"/>
      <c r="AF7" s="84"/>
      <c r="AG7" s="84"/>
      <c r="AH7" s="84"/>
      <c r="AI7" s="74"/>
      <c r="AJ7" s="74"/>
      <c r="AK7" s="83"/>
      <c r="AL7" s="128"/>
      <c r="AM7" s="128"/>
      <c r="AN7" s="128"/>
      <c r="AO7" s="128"/>
      <c r="AP7" s="129"/>
      <c r="AQ7" s="130"/>
      <c r="AR7" s="128"/>
      <c r="AS7" s="128"/>
      <c r="AT7" s="128"/>
      <c r="AU7" s="128"/>
      <c r="AV7" s="129"/>
    </row>
    <row r="8" spans="2:48" ht="15.75" thickBot="1" x14ac:dyDescent="0.3">
      <c r="B8" s="8" t="s">
        <v>4</v>
      </c>
      <c r="C8" s="16" t="s">
        <v>14</v>
      </c>
      <c r="D8" s="9" t="s">
        <v>5</v>
      </c>
      <c r="G8" s="17">
        <v>1</v>
      </c>
      <c r="H8" s="17">
        <v>1</v>
      </c>
      <c r="I8" s="41">
        <v>8016</v>
      </c>
      <c r="J8" s="42">
        <v>929</v>
      </c>
      <c r="K8" s="42">
        <v>7</v>
      </c>
      <c r="L8" s="42">
        <v>133</v>
      </c>
      <c r="M8" s="42">
        <v>56</v>
      </c>
      <c r="N8" s="42">
        <v>3149</v>
      </c>
      <c r="O8" s="42">
        <v>109</v>
      </c>
      <c r="P8" s="42">
        <v>0</v>
      </c>
      <c r="Q8" s="43">
        <v>615</v>
      </c>
      <c r="R8" s="32">
        <f t="shared" si="0"/>
        <v>1.198197741976129E-6</v>
      </c>
      <c r="S8" s="33">
        <f t="shared" si="1"/>
        <v>1.4602087273156525E-7</v>
      </c>
      <c r="T8" s="33">
        <f>(K8-11)*$D$11</f>
        <v>-5.9180201317611974E-10</v>
      </c>
      <c r="U8" s="33">
        <f t="shared" si="3"/>
        <v>2.0691716780276394E-8</v>
      </c>
      <c r="V8" s="33">
        <f t="shared" si="4"/>
        <v>8.2852281844656765E-9</v>
      </c>
      <c r="W8" s="33">
        <f t="shared" si="5"/>
        <v>4.0063884397398111E-7</v>
      </c>
      <c r="X8" s="33">
        <f t="shared" si="6"/>
        <v>1.1851290163146966E-8</v>
      </c>
      <c r="Y8" s="33">
        <f t="shared" si="7"/>
        <v>0</v>
      </c>
      <c r="Z8" s="34">
        <f t="shared" si="8"/>
        <v>6.0304659515490861E-8</v>
      </c>
      <c r="AA8" s="38">
        <f>((Branco!$O$10-R8)/(Branco!$O$10))*100</f>
        <v>69.048998030811987</v>
      </c>
      <c r="AB8" s="39">
        <f>((Branco!$T$10-W8)/(Branco!$T$10))*100</f>
        <v>92.924004391399535</v>
      </c>
      <c r="AC8" s="40">
        <f>(S8/SUM(S8,T8,U8,V8,X8,Z8,Y8))*100</f>
        <v>59.222789093733716</v>
      </c>
      <c r="AD8" s="23">
        <f>(T8/SUM(S8,T8,U8,V8,X8,Z8,Y8))*100</f>
        <v>-0.24002161578643966</v>
      </c>
      <c r="AE8" s="23">
        <f>(U8/SUM(S8,T8,U8,V8,X8,Z8,Y8))*100</f>
        <v>8.3920959787598992</v>
      </c>
      <c r="AF8" s="23">
        <f>(V8/SUM(S8,T8,U8,V8,X8,Z8,Y8))*100</f>
        <v>3.3603026210101556</v>
      </c>
      <c r="AG8" s="23">
        <f>(X8/SUM(S8,T8,U8,V8,X8,Z8,Y8))*100</f>
        <v>4.8066173327902026</v>
      </c>
      <c r="AH8" s="23">
        <f>(Z8/SUM(S8,T8,U8,V8,X8,Z8,Y8))*100</f>
        <v>24.458216589492466</v>
      </c>
      <c r="AI8" s="39">
        <f>(((R8/3)+(S8/3)+(2*T8/3)+(2*U8/3)+(V8)+(W8)+(X8))/(((AVERAGE($W$5:$W$7)))+((AVERAGE($R$5:$R$7))/3)))*100</f>
        <v>12.574426618061549</v>
      </c>
      <c r="AJ8" s="39">
        <f>AC8*AA8/100</f>
        <v>40.89274247512413</v>
      </c>
      <c r="AK8" s="40">
        <f>(AC8/100)*(($AA8/100)*($C$25))/($C$5/1000)</f>
        <v>100.08781478357139</v>
      </c>
      <c r="AL8" s="23">
        <f t="shared" ref="AL8:AP23" si="9">(AD8/100)*(($AA8/100)*($C$25))/($C$5/1000)</f>
        <v>-0.40564180432070485</v>
      </c>
      <c r="AM8" s="23">
        <f t="shared" si="9"/>
        <v>14.182826591274956</v>
      </c>
      <c r="AN8" s="23">
        <f t="shared" si="9"/>
        <v>5.6789852604898687</v>
      </c>
      <c r="AO8" s="23">
        <f t="shared" si="9"/>
        <v>8.1232889011421552</v>
      </c>
      <c r="AP8" s="117">
        <f t="shared" si="9"/>
        <v>41.334923420629842</v>
      </c>
      <c r="AQ8" s="40">
        <f>AK8*42.8</f>
        <v>4283.7584727368549</v>
      </c>
      <c r="AR8" s="23">
        <f>AL8*30.07</f>
        <v>-12.197649055923595</v>
      </c>
      <c r="AS8">
        <f>AM8*28.05</f>
        <v>397.82828588526252</v>
      </c>
      <c r="AT8">
        <f>AN8*16.04</f>
        <v>91.090923578257488</v>
      </c>
      <c r="AU8">
        <f>AO8*28.01</f>
        <v>227.53332212099178</v>
      </c>
      <c r="AV8" s="14">
        <f>AP8*2</f>
        <v>82.669846841259684</v>
      </c>
    </row>
    <row r="9" spans="2:48" x14ac:dyDescent="0.25">
      <c r="B9" s="4" t="s">
        <v>18</v>
      </c>
      <c r="C9" s="3" t="s">
        <v>15</v>
      </c>
      <c r="D9" s="29">
        <v>1.4947576621458694E-10</v>
      </c>
      <c r="G9" s="17">
        <v>2</v>
      </c>
      <c r="H9" s="17">
        <v>15</v>
      </c>
      <c r="I9" s="41">
        <v>18077</v>
      </c>
      <c r="J9" s="42">
        <v>1533</v>
      </c>
      <c r="K9" s="42">
        <v>22</v>
      </c>
      <c r="L9" s="42">
        <v>461</v>
      </c>
      <c r="M9" s="42">
        <v>239</v>
      </c>
      <c r="N9" s="42">
        <v>3192</v>
      </c>
      <c r="O9" s="42">
        <v>533</v>
      </c>
      <c r="P9" s="42">
        <v>0</v>
      </c>
      <c r="Q9" s="43">
        <v>1119</v>
      </c>
      <c r="R9" s="32">
        <f t="shared" si="0"/>
        <v>2.7020734258610882E-6</v>
      </c>
      <c r="S9" s="33">
        <f t="shared" si="1"/>
        <v>2.409580171124753E-7</v>
      </c>
      <c r="T9" s="33">
        <f>(K9-11)*$D$11</f>
        <v>1.6274555362343292E-9</v>
      </c>
      <c r="U9" s="33">
        <f t="shared" si="3"/>
        <v>7.1720913050431706E-8</v>
      </c>
      <c r="V9" s="33">
        <f t="shared" si="4"/>
        <v>3.5360170287273151E-8</v>
      </c>
      <c r="W9" s="33">
        <f t="shared" si="5"/>
        <v>4.0610961891551214E-7</v>
      </c>
      <c r="X9" s="33">
        <f t="shared" si="6"/>
        <v>5.7951721623461773E-8</v>
      </c>
      <c r="Y9" s="33">
        <f t="shared" si="7"/>
        <v>0</v>
      </c>
      <c r="Z9" s="34">
        <f t="shared" si="8"/>
        <v>1.0972506341111264E-7</v>
      </c>
      <c r="AA9" s="38">
        <f>((Branco!$O$10-R9)/(Branco!$O$10))*100</f>
        <v>30.201938298776014</v>
      </c>
      <c r="AB9" s="39">
        <f>((Branco!$T$10-W9)/(Branco!$T$10))*100</f>
        <v>92.827380761304326</v>
      </c>
      <c r="AC9" s="40">
        <f t="shared" ref="AC9:AC31" si="10">(S9/SUM(S9,T9,U9,V9,X9,Z9,Y9))*100</f>
        <v>46.576035295426657</v>
      </c>
      <c r="AD9" s="23">
        <f t="shared" ref="AD9:AD31" si="11">(T9/SUM(S9,T9,U9,V9,X9,Z9,Y9))*100</f>
        <v>0.3145793919029688</v>
      </c>
      <c r="AE9" s="23">
        <f t="shared" ref="AE9:AE31" si="12">(U9/SUM(S9,T9,U9,V9,X9,Z9,Y9))*100</f>
        <v>13.863310371191565</v>
      </c>
      <c r="AF9" s="23">
        <f t="shared" ref="AF9:AF31" si="13">(V9/SUM(S9,T9,U9,V9,X9,Z9,Y9))*100</f>
        <v>6.8349522422554125</v>
      </c>
      <c r="AG9" s="23">
        <f t="shared" ref="AG9:AG31" si="14">(X9/SUM(S9,T9,U9,V9,X9,Z9,Y9))*100</f>
        <v>11.20179134983988</v>
      </c>
      <c r="AH9" s="23">
        <f t="shared" ref="AH9:AH31" si="15">(Z9/SUM(S9,T9,U9,V9,X9,Z9,Y9))*100</f>
        <v>21.209331349383508</v>
      </c>
      <c r="AI9" s="39">
        <f t="shared" ref="AI9:AI31" si="16">(((R9/3)+(S9/3)+(2*T9/3)+(2*U9/3)+(V9)+(W9)+(X9))/(((AVERAGE($W$5:$W$7)))+((AVERAGE($R$5:$R$7))/3)))*100</f>
        <v>21.797108488899067</v>
      </c>
      <c r="AJ9" s="39">
        <f t="shared" ref="AJ9:AJ31" si="17">AC9*AA9/100</f>
        <v>14.066865441940898</v>
      </c>
      <c r="AK9" s="40">
        <f t="shared" ref="AK9:AP31" si="18">(AC9/100)*(($AA9/100)*($C$25))/($C$5/1000)</f>
        <v>34.429625838738218</v>
      </c>
      <c r="AL9" s="23">
        <f t="shared" si="9"/>
        <v>0.23254127774290187</v>
      </c>
      <c r="AM9" s="23">
        <f t="shared" si="9"/>
        <v>10.247943731983817</v>
      </c>
      <c r="AN9" s="23">
        <f t="shared" si="9"/>
        <v>5.0524877618685045</v>
      </c>
      <c r="AO9" s="23">
        <f t="shared" si="9"/>
        <v>8.2805134110775427</v>
      </c>
      <c r="AP9" s="117">
        <f t="shared" si="9"/>
        <v>15.678220312599191</v>
      </c>
      <c r="AQ9" s="40">
        <f t="shared" ref="AQ9:AQ31" si="19">AK9*42.8</f>
        <v>1473.5879858979956</v>
      </c>
      <c r="AR9" s="23">
        <f t="shared" ref="AR9:AR31" si="20">AL9*30.07</f>
        <v>6.9925162217290593</v>
      </c>
      <c r="AS9">
        <f t="shared" ref="AS9:AS31" si="21">AM9*28.05</f>
        <v>287.45482168214608</v>
      </c>
      <c r="AT9">
        <f t="shared" ref="AT9:AT31" si="22">AN9*16.04</f>
        <v>81.04190370037081</v>
      </c>
      <c r="AU9">
        <f t="shared" ref="AU9:AU31" si="23">AO9*28.01</f>
        <v>231.93718064428199</v>
      </c>
      <c r="AV9" s="14">
        <f t="shared" ref="AV9:AV31" si="24">AP9*2</f>
        <v>31.356440625198381</v>
      </c>
    </row>
    <row r="10" spans="2:48" x14ac:dyDescent="0.25">
      <c r="B10" s="4" t="s">
        <v>19</v>
      </c>
      <c r="C10" s="3" t="s">
        <v>15</v>
      </c>
      <c r="D10" s="29">
        <f>(D9)*(D12/D11)</f>
        <v>1.5718070261740071E-10</v>
      </c>
      <c r="G10" s="17">
        <v>3</v>
      </c>
      <c r="H10" s="17">
        <v>30</v>
      </c>
      <c r="I10" s="41">
        <v>23478</v>
      </c>
      <c r="J10" s="42">
        <v>540</v>
      </c>
      <c r="K10" s="42">
        <v>17</v>
      </c>
      <c r="L10" s="42">
        <v>226</v>
      </c>
      <c r="M10" s="42">
        <v>123</v>
      </c>
      <c r="N10" s="42">
        <v>41287</v>
      </c>
      <c r="O10" s="42">
        <v>281</v>
      </c>
      <c r="P10" s="42">
        <v>0</v>
      </c>
      <c r="Q10" s="43">
        <v>173</v>
      </c>
      <c r="R10" s="32">
        <f t="shared" si="0"/>
        <v>3.5093920391860722E-6</v>
      </c>
      <c r="S10" s="33">
        <f t="shared" si="1"/>
        <v>8.4877579413396384E-8</v>
      </c>
      <c r="T10" s="33">
        <f t="shared" ref="T10:T31" si="25">(K10-11)*$D$11</f>
        <v>8.8770301976417965E-10</v>
      </c>
      <c r="U10" s="33">
        <f t="shared" si="3"/>
        <v>3.5160360844680188E-8</v>
      </c>
      <c r="V10" s="33">
        <f t="shared" si="4"/>
        <v>1.8197911905165682E-8</v>
      </c>
      <c r="W10" s="33">
        <f t="shared" si="5"/>
        <v>5.2528345351393322E-6</v>
      </c>
      <c r="X10" s="33">
        <f t="shared" si="6"/>
        <v>3.0552408585727497E-8</v>
      </c>
      <c r="Y10" s="33">
        <f t="shared" si="7"/>
        <v>0</v>
      </c>
      <c r="Z10" s="34">
        <f t="shared" si="8"/>
        <v>1.6963749749886049E-8</v>
      </c>
      <c r="AA10" s="38">
        <f>((Branco!$O$10-R10)/(Branco!$O$10))*100</f>
        <v>9.3478512683887427</v>
      </c>
      <c r="AB10" s="39">
        <f>((Branco!$T$10-W10)/(Branco!$T$10))*100</f>
        <v>7.225585680442224</v>
      </c>
      <c r="AC10" s="40">
        <f t="shared" si="10"/>
        <v>45.476698293864779</v>
      </c>
      <c r="AD10" s="23">
        <f t="shared" si="11"/>
        <v>0.47562386537612128</v>
      </c>
      <c r="AE10" s="23">
        <f t="shared" si="12"/>
        <v>18.83862773994905</v>
      </c>
      <c r="AF10" s="23">
        <f t="shared" si="13"/>
        <v>9.7502892402104848</v>
      </c>
      <c r="AG10" s="23">
        <f t="shared" si="14"/>
        <v>16.369725397526103</v>
      </c>
      <c r="AH10" s="23">
        <f t="shared" si="15"/>
        <v>9.0890354630734418</v>
      </c>
      <c r="AI10" s="39">
        <f t="shared" si="16"/>
        <v>92.980494834395358</v>
      </c>
      <c r="AJ10" s="39">
        <f t="shared" si="17"/>
        <v>4.2510941182843602</v>
      </c>
      <c r="AK10" s="40">
        <f t="shared" si="18"/>
        <v>10.404846801292537</v>
      </c>
      <c r="AL10" s="23">
        <f t="shared" si="9"/>
        <v>0.10882042100547051</v>
      </c>
      <c r="AM10" s="23">
        <f t="shared" si="9"/>
        <v>4.3101861598249247</v>
      </c>
      <c r="AN10" s="23">
        <f t="shared" si="9"/>
        <v>2.2308186306121454</v>
      </c>
      <c r="AO10" s="23">
        <f t="shared" si="9"/>
        <v>3.7453133435473038</v>
      </c>
      <c r="AP10" s="117">
        <f t="shared" si="9"/>
        <v>2.0795269910250389</v>
      </c>
      <c r="AQ10" s="40">
        <f t="shared" si="19"/>
        <v>445.32744309532058</v>
      </c>
      <c r="AR10" s="23">
        <f t="shared" si="20"/>
        <v>3.2722300596344982</v>
      </c>
      <c r="AS10">
        <f t="shared" si="21"/>
        <v>120.90072178308914</v>
      </c>
      <c r="AT10">
        <f t="shared" si="22"/>
        <v>35.782330835018811</v>
      </c>
      <c r="AU10">
        <f t="shared" si="23"/>
        <v>104.90622675275999</v>
      </c>
      <c r="AV10" s="14">
        <f t="shared" si="24"/>
        <v>4.1590539820500778</v>
      </c>
    </row>
    <row r="11" spans="2:48" x14ac:dyDescent="0.25">
      <c r="B11" s="4" t="s">
        <v>6</v>
      </c>
      <c r="C11" s="3" t="s">
        <v>15</v>
      </c>
      <c r="D11" s="29">
        <f>(D9)*(0.97/0.98)</f>
        <v>1.4795050329402993E-10</v>
      </c>
      <c r="G11" s="17">
        <v>4</v>
      </c>
      <c r="H11" s="17">
        <v>45</v>
      </c>
      <c r="I11" s="41">
        <v>24653</v>
      </c>
      <c r="J11" s="42">
        <v>453</v>
      </c>
      <c r="K11" s="42">
        <v>17</v>
      </c>
      <c r="L11" s="42">
        <v>217</v>
      </c>
      <c r="M11" s="42">
        <v>117</v>
      </c>
      <c r="N11" s="42">
        <v>42682</v>
      </c>
      <c r="O11" s="42">
        <v>264</v>
      </c>
      <c r="P11" s="42">
        <v>0</v>
      </c>
      <c r="Q11" s="43">
        <v>146</v>
      </c>
      <c r="R11" s="32">
        <f t="shared" si="0"/>
        <v>3.685026064488212E-6</v>
      </c>
      <c r="S11" s="33">
        <f t="shared" si="1"/>
        <v>7.1202858285682515E-8</v>
      </c>
      <c r="T11" s="33">
        <f t="shared" si="25"/>
        <v>8.8770301976417965E-10</v>
      </c>
      <c r="U11" s="33">
        <f t="shared" si="3"/>
        <v>3.3760169483608852E-8</v>
      </c>
      <c r="V11" s="33">
        <f t="shared" si="4"/>
        <v>1.7310208885401503E-8</v>
      </c>
      <c r="W11" s="33">
        <f t="shared" si="5"/>
        <v>5.4303166524285362E-6</v>
      </c>
      <c r="X11" s="33">
        <f t="shared" si="6"/>
        <v>2.870404223000733E-8</v>
      </c>
      <c r="Y11" s="33">
        <f t="shared" si="7"/>
        <v>0</v>
      </c>
      <c r="Z11" s="34">
        <f t="shared" si="8"/>
        <v>1.4316228112620595E-8</v>
      </c>
      <c r="AA11" s="38">
        <f>((Branco!$O$10-R11)/(Branco!$O$10))*100</f>
        <v>4.8109965635738821</v>
      </c>
      <c r="AB11" s="39">
        <f>((Branco!$T$10-W11)/(Branco!$T$10))*100</f>
        <v>4.0909353552603749</v>
      </c>
      <c r="AC11" s="40">
        <f t="shared" si="10"/>
        <v>42.846515727236671</v>
      </c>
      <c r="AD11" s="23">
        <f t="shared" si="11"/>
        <v>0.53417773265275637</v>
      </c>
      <c r="AE11" s="23">
        <f t="shared" si="12"/>
        <v>20.315274801608435</v>
      </c>
      <c r="AF11" s="23">
        <f t="shared" si="13"/>
        <v>10.416465786728748</v>
      </c>
      <c r="AG11" s="23">
        <f t="shared" si="14"/>
        <v>17.272736326240668</v>
      </c>
      <c r="AH11" s="23">
        <f t="shared" si="15"/>
        <v>8.6148296255327281</v>
      </c>
      <c r="AI11" s="39">
        <f t="shared" si="16"/>
        <v>96.2272480234369</v>
      </c>
      <c r="AJ11" s="39">
        <f t="shared" si="17"/>
        <v>2.0613443992484992</v>
      </c>
      <c r="AK11" s="40">
        <f t="shared" si="18"/>
        <v>5.0452829511897326</v>
      </c>
      <c r="AL11" s="23">
        <f t="shared" si="9"/>
        <v>6.2900746110025732E-2</v>
      </c>
      <c r="AM11" s="23">
        <f t="shared" si="9"/>
        <v>2.392173736081288</v>
      </c>
      <c r="AN11" s="23">
        <f t="shared" si="9"/>
        <v>1.2265645491455017</v>
      </c>
      <c r="AO11" s="23">
        <f t="shared" si="9"/>
        <v>2.0339073231054057</v>
      </c>
      <c r="AP11" s="117">
        <f t="shared" si="9"/>
        <v>1.0144174456051547</v>
      </c>
      <c r="AQ11" s="40">
        <f t="shared" si="19"/>
        <v>215.93811031092054</v>
      </c>
      <c r="AR11" s="23">
        <f t="shared" si="20"/>
        <v>1.8914254355284739</v>
      </c>
      <c r="AS11">
        <f t="shared" si="21"/>
        <v>67.100473297080129</v>
      </c>
      <c r="AT11">
        <f t="shared" si="22"/>
        <v>19.674095368293848</v>
      </c>
      <c r="AU11">
        <f t="shared" si="23"/>
        <v>56.969744120182419</v>
      </c>
      <c r="AV11" s="14">
        <f t="shared" si="24"/>
        <v>2.0288348912103094</v>
      </c>
    </row>
    <row r="12" spans="2:48" x14ac:dyDescent="0.25">
      <c r="B12" s="5" t="s">
        <v>7</v>
      </c>
      <c r="C12" s="3" t="s">
        <v>15</v>
      </c>
      <c r="D12" s="29">
        <f>(D9)*(1.02/0.98)</f>
        <v>1.5557681789681499E-10</v>
      </c>
      <c r="G12" s="91">
        <v>5</v>
      </c>
      <c r="H12" s="91">
        <v>60</v>
      </c>
      <c r="I12" s="92">
        <v>24651</v>
      </c>
      <c r="J12" s="93">
        <v>435</v>
      </c>
      <c r="K12" s="93">
        <v>17</v>
      </c>
      <c r="L12" s="93">
        <v>215</v>
      </c>
      <c r="M12" s="93">
        <v>117</v>
      </c>
      <c r="N12" s="93">
        <v>43227</v>
      </c>
      <c r="O12" s="93">
        <v>290</v>
      </c>
      <c r="P12" s="93">
        <v>0</v>
      </c>
      <c r="Q12" s="94">
        <v>146</v>
      </c>
      <c r="R12" s="95">
        <f t="shared" si="0"/>
        <v>3.6847271129557828E-6</v>
      </c>
      <c r="S12" s="96">
        <f t="shared" si="1"/>
        <v>6.8373605638569308E-8</v>
      </c>
      <c r="T12" s="33">
        <f t="shared" si="25"/>
        <v>8.8770301976417965E-10</v>
      </c>
      <c r="U12" s="96">
        <f t="shared" si="3"/>
        <v>3.3449015847815221E-8</v>
      </c>
      <c r="V12" s="96">
        <f t="shared" si="4"/>
        <v>1.7310208885401503E-8</v>
      </c>
      <c r="W12" s="96">
        <f t="shared" si="5"/>
        <v>5.4996555441293366E-6</v>
      </c>
      <c r="X12" s="96">
        <f t="shared" si="6"/>
        <v>3.1530955479932298E-8</v>
      </c>
      <c r="Y12" s="96">
        <f t="shared" si="7"/>
        <v>0</v>
      </c>
      <c r="Z12" s="97">
        <f t="shared" si="8"/>
        <v>1.4316228112620595E-8</v>
      </c>
      <c r="AA12" s="98">
        <f>((Branco!$O$10-R12)/(Branco!$O$10))*100</f>
        <v>4.8187188694544174</v>
      </c>
      <c r="AB12" s="99">
        <f>((Branco!$T$10-W12)/(Branco!$T$10))*100</f>
        <v>2.866287020332694</v>
      </c>
      <c r="AC12" s="100">
        <f t="shared" si="10"/>
        <v>41.221768094343695</v>
      </c>
      <c r="AD12" s="101">
        <f t="shared" si="11"/>
        <v>0.53518733838318755</v>
      </c>
      <c r="AE12" s="101">
        <f t="shared" si="12"/>
        <v>20.166079606088147</v>
      </c>
      <c r="AF12" s="101">
        <f t="shared" si="13"/>
        <v>10.436153098472156</v>
      </c>
      <c r="AG12" s="101">
        <f t="shared" si="14"/>
        <v>19.009700050887087</v>
      </c>
      <c r="AH12" s="101">
        <f t="shared" si="15"/>
        <v>8.6311118118257291</v>
      </c>
      <c r="AI12" s="99">
        <f t="shared" si="16"/>
        <v>97.237987931839271</v>
      </c>
      <c r="AJ12" s="99">
        <f t="shared" si="17"/>
        <v>1.9863611174848801</v>
      </c>
      <c r="AK12" s="100">
        <f t="shared" si="18"/>
        <v>4.8617561842680272</v>
      </c>
      <c r="AL12" s="101">
        <f t="shared" si="9"/>
        <v>6.3120784779812436E-2</v>
      </c>
      <c r="AM12" s="101">
        <f t="shared" si="9"/>
        <v>2.3784171996929322</v>
      </c>
      <c r="AN12" s="101">
        <f t="shared" si="9"/>
        <v>1.2308553032063423</v>
      </c>
      <c r="AO12" s="101">
        <f t="shared" si="9"/>
        <v>2.24203208780271</v>
      </c>
      <c r="AP12" s="120">
        <f t="shared" si="9"/>
        <v>1.0179660690976153</v>
      </c>
      <c r="AQ12" s="100">
        <f t="shared" si="19"/>
        <v>208.08316468667155</v>
      </c>
      <c r="AR12" s="101">
        <f t="shared" si="20"/>
        <v>1.89804199832896</v>
      </c>
      <c r="AS12" s="115">
        <f t="shared" si="21"/>
        <v>66.714602451386753</v>
      </c>
      <c r="AT12" s="115">
        <f t="shared" si="22"/>
        <v>19.742919063429728</v>
      </c>
      <c r="AU12" s="115">
        <f t="shared" si="23"/>
        <v>62.799318779353911</v>
      </c>
      <c r="AV12" s="116">
        <f t="shared" si="24"/>
        <v>2.0359321381952307</v>
      </c>
    </row>
    <row r="13" spans="2:48" x14ac:dyDescent="0.25">
      <c r="B13" s="5" t="s">
        <v>10</v>
      </c>
      <c r="C13" s="3" t="s">
        <v>15</v>
      </c>
      <c r="D13" s="29">
        <f>D11</f>
        <v>1.4795050329402993E-10</v>
      </c>
      <c r="G13" s="17">
        <v>6</v>
      </c>
      <c r="H13" s="17">
        <v>75</v>
      </c>
      <c r="I13" s="41">
        <v>24991</v>
      </c>
      <c r="J13" s="42">
        <v>429</v>
      </c>
      <c r="K13" s="42">
        <v>18</v>
      </c>
      <c r="L13" s="42">
        <v>215</v>
      </c>
      <c r="M13" s="42">
        <v>117</v>
      </c>
      <c r="N13" s="42">
        <v>43308</v>
      </c>
      <c r="O13" s="42">
        <v>263</v>
      </c>
      <c r="P13" s="42">
        <v>0</v>
      </c>
      <c r="Q13" s="43">
        <v>144</v>
      </c>
      <c r="R13" s="32">
        <f t="shared" si="0"/>
        <v>3.7355488734687423E-6</v>
      </c>
      <c r="S13" s="33">
        <f t="shared" si="1"/>
        <v>6.7430521422864906E-8</v>
      </c>
      <c r="T13" s="33">
        <f t="shared" si="25"/>
        <v>1.0356535230582096E-9</v>
      </c>
      <c r="U13" s="33">
        <f t="shared" si="3"/>
        <v>3.3449015847815221E-8</v>
      </c>
      <c r="V13" s="33">
        <f t="shared" si="4"/>
        <v>1.7310208885401503E-8</v>
      </c>
      <c r="W13" s="33">
        <f t="shared" si="5"/>
        <v>5.5099609573912906E-6</v>
      </c>
      <c r="X13" s="33">
        <f t="shared" si="6"/>
        <v>2.859531479731791E-8</v>
      </c>
      <c r="Y13" s="33">
        <f t="shared" si="7"/>
        <v>0</v>
      </c>
      <c r="Z13" s="34">
        <f t="shared" si="8"/>
        <v>1.412011539874908E-8</v>
      </c>
      <c r="AA13" s="38">
        <f>((Branco!$O$10-R13)/(Branco!$O$10))*100</f>
        <v>3.5059268697633108</v>
      </c>
      <c r="AB13" s="39">
        <f>((Branco!$T$10-W13)/(Branco!$T$10))*100</f>
        <v>2.684275065967292</v>
      </c>
      <c r="AC13" s="40">
        <f t="shared" si="10"/>
        <v>41.63898719972444</v>
      </c>
      <c r="AD13" s="23">
        <f t="shared" si="11"/>
        <v>0.63952588353183948</v>
      </c>
      <c r="AE13" s="23">
        <f t="shared" si="12"/>
        <v>20.655084868708748</v>
      </c>
      <c r="AF13" s="23">
        <f t="shared" si="13"/>
        <v>10.689218339032175</v>
      </c>
      <c r="AG13" s="23">
        <f t="shared" si="14"/>
        <v>17.657878386416652</v>
      </c>
      <c r="AH13" s="23">
        <f t="shared" si="15"/>
        <v>8.719305322586143</v>
      </c>
      <c r="AI13" s="39">
        <f t="shared" si="16"/>
        <v>97.581401707953546</v>
      </c>
      <c r="AJ13" s="39">
        <f t="shared" si="17"/>
        <v>1.4598324405324448</v>
      </c>
      <c r="AK13" s="40">
        <f t="shared" si="18"/>
        <v>3.5730408399960658</v>
      </c>
      <c r="AL13" s="23">
        <f t="shared" si="9"/>
        <v>5.4877706057868576E-2</v>
      </c>
      <c r="AM13" s="23">
        <f t="shared" si="9"/>
        <v>1.7724125093506007</v>
      </c>
      <c r="AN13" s="23">
        <f t="shared" si="9"/>
        <v>0.91724165839580341</v>
      </c>
      <c r="AO13" s="23">
        <f t="shared" si="9"/>
        <v>1.5152222680086718</v>
      </c>
      <c r="AP13" s="117">
        <f t="shared" si="9"/>
        <v>0.74820345328191695</v>
      </c>
      <c r="AQ13" s="40">
        <f t="shared" si="19"/>
        <v>152.92614795183161</v>
      </c>
      <c r="AR13" s="23">
        <f t="shared" si="20"/>
        <v>1.6501726211601082</v>
      </c>
      <c r="AS13">
        <f t="shared" si="21"/>
        <v>49.716170887284349</v>
      </c>
      <c r="AT13">
        <f t="shared" si="22"/>
        <v>14.712556200668686</v>
      </c>
      <c r="AU13">
        <f t="shared" si="23"/>
        <v>42.4413757269229</v>
      </c>
      <c r="AV13" s="14">
        <f t="shared" si="24"/>
        <v>1.4964069065638339</v>
      </c>
    </row>
    <row r="14" spans="2:48" x14ac:dyDescent="0.25">
      <c r="B14" s="5" t="s">
        <v>8</v>
      </c>
      <c r="C14" s="3" t="s">
        <v>16</v>
      </c>
      <c r="D14" s="29">
        <f>(38.3/33.5)*D17</f>
        <v>1.2722732422165167E-10</v>
      </c>
      <c r="G14" s="17">
        <v>7</v>
      </c>
      <c r="H14" s="17">
        <v>90</v>
      </c>
      <c r="I14" s="41">
        <v>24925</v>
      </c>
      <c r="J14" s="42">
        <v>429</v>
      </c>
      <c r="K14" s="42">
        <v>18</v>
      </c>
      <c r="L14" s="42">
        <v>217</v>
      </c>
      <c r="M14" s="42">
        <v>118</v>
      </c>
      <c r="N14" s="42">
        <v>43311</v>
      </c>
      <c r="O14" s="42">
        <v>270</v>
      </c>
      <c r="P14" s="42">
        <v>0</v>
      </c>
      <c r="Q14" s="43">
        <v>146</v>
      </c>
      <c r="R14" s="32">
        <f t="shared" si="0"/>
        <v>3.7256834728985795E-6</v>
      </c>
      <c r="S14" s="33">
        <f t="shared" si="1"/>
        <v>6.7430521422864906E-8</v>
      </c>
      <c r="T14" s="33">
        <f t="shared" si="25"/>
        <v>1.0356535230582096E-9</v>
      </c>
      <c r="U14" s="33">
        <f t="shared" si="3"/>
        <v>3.3760169483608852E-8</v>
      </c>
      <c r="V14" s="33">
        <f t="shared" si="4"/>
        <v>1.7458159388695532E-8</v>
      </c>
      <c r="W14" s="33">
        <f t="shared" si="5"/>
        <v>5.5103426393639554E-6</v>
      </c>
      <c r="X14" s="33">
        <f t="shared" si="6"/>
        <v>2.9356406826143859E-8</v>
      </c>
      <c r="Y14" s="33">
        <f t="shared" si="7"/>
        <v>0</v>
      </c>
      <c r="Z14" s="34">
        <f t="shared" si="8"/>
        <v>1.4316228112620595E-8</v>
      </c>
      <c r="AA14" s="38">
        <f>((Branco!$O$10-R14)/(Branco!$O$10))*100</f>
        <v>3.7607629638209987</v>
      </c>
      <c r="AB14" s="39">
        <f>((Branco!$T$10-W14)/(Branco!$T$10))*100</f>
        <v>2.6775338824722792</v>
      </c>
      <c r="AC14" s="40">
        <f t="shared" si="10"/>
        <v>41.277976546328787</v>
      </c>
      <c r="AD14" s="23">
        <f t="shared" si="11"/>
        <v>0.63398118437837903</v>
      </c>
      <c r="AE14" s="23">
        <f t="shared" si="12"/>
        <v>20.666479433035409</v>
      </c>
      <c r="AF14" s="23">
        <f t="shared" si="13"/>
        <v>10.687111393806962</v>
      </c>
      <c r="AG14" s="23">
        <f t="shared" si="14"/>
        <v>17.970691118564513</v>
      </c>
      <c r="AH14" s="23">
        <f t="shared" si="15"/>
        <v>8.7637603238859612</v>
      </c>
      <c r="AI14" s="39">
        <f t="shared" si="16"/>
        <v>97.555884988866438</v>
      </c>
      <c r="AJ14" s="39">
        <f t="shared" si="17"/>
        <v>1.5523668541690512</v>
      </c>
      <c r="AK14" s="40">
        <f t="shared" si="18"/>
        <v>3.7995252157701054</v>
      </c>
      <c r="AL14" s="23">
        <f t="shared" si="9"/>
        <v>5.8356239765432152E-2</v>
      </c>
      <c r="AM14" s="23">
        <f t="shared" si="9"/>
        <v>1.9022930942092422</v>
      </c>
      <c r="AN14" s="23">
        <f t="shared" si="9"/>
        <v>0.9837194703315707</v>
      </c>
      <c r="AO14" s="23">
        <f t="shared" si="9"/>
        <v>1.6541531286827214</v>
      </c>
      <c r="AP14" s="117">
        <f t="shared" si="9"/>
        <v>0.80668024747283285</v>
      </c>
      <c r="AQ14" s="40">
        <f t="shared" si="19"/>
        <v>162.6196792349605</v>
      </c>
      <c r="AR14" s="23">
        <f t="shared" si="20"/>
        <v>1.7547721297465448</v>
      </c>
      <c r="AS14">
        <f t="shared" si="21"/>
        <v>53.359321292569248</v>
      </c>
      <c r="AT14">
        <f t="shared" si="22"/>
        <v>15.778860304118393</v>
      </c>
      <c r="AU14">
        <f t="shared" si="23"/>
        <v>46.332829134403028</v>
      </c>
      <c r="AV14" s="14">
        <f t="shared" si="24"/>
        <v>1.6133604949456657</v>
      </c>
    </row>
    <row r="15" spans="2:48" x14ac:dyDescent="0.25">
      <c r="B15" s="5" t="s">
        <v>9</v>
      </c>
      <c r="C15" s="3" t="s">
        <v>16</v>
      </c>
      <c r="D15" s="29">
        <f>(38.3/39.2)*D17</f>
        <v>1.0872743268942171E-10</v>
      </c>
      <c r="G15" s="17">
        <v>8</v>
      </c>
      <c r="H15" s="17">
        <v>105</v>
      </c>
      <c r="I15" s="41">
        <v>24539</v>
      </c>
      <c r="J15" s="42">
        <v>417</v>
      </c>
      <c r="K15" s="42">
        <v>17</v>
      </c>
      <c r="L15" s="42">
        <v>212</v>
      </c>
      <c r="M15" s="42">
        <v>116</v>
      </c>
      <c r="N15" s="42">
        <v>43421</v>
      </c>
      <c r="O15" s="42">
        <v>271</v>
      </c>
      <c r="P15" s="42">
        <v>0</v>
      </c>
      <c r="Q15" s="43">
        <v>146</v>
      </c>
      <c r="R15" s="32">
        <f t="shared" si="0"/>
        <v>3.6679858271397492E-6</v>
      </c>
      <c r="S15" s="33">
        <f t="shared" si="1"/>
        <v>6.5544352991456089E-8</v>
      </c>
      <c r="T15" s="33">
        <f t="shared" si="25"/>
        <v>8.8770301976417965E-10</v>
      </c>
      <c r="U15" s="33">
        <f t="shared" si="3"/>
        <v>3.298228539412478E-8</v>
      </c>
      <c r="V15" s="33">
        <f t="shared" si="4"/>
        <v>1.7162258382107473E-8</v>
      </c>
      <c r="W15" s="33">
        <f t="shared" si="5"/>
        <v>5.5243376450283373E-6</v>
      </c>
      <c r="X15" s="33">
        <f t="shared" si="6"/>
        <v>2.9465134258833283E-8</v>
      </c>
      <c r="Y15" s="33">
        <f t="shared" si="7"/>
        <v>0</v>
      </c>
      <c r="Z15" s="34">
        <f t="shared" si="8"/>
        <v>1.4316228112620595E-8</v>
      </c>
      <c r="AA15" s="38">
        <f>((Branco!$O$10-R15)/(Branco!$O$10))*100</f>
        <v>5.2511679987644255</v>
      </c>
      <c r="AB15" s="39">
        <f>((Branco!$T$10-W15)/(Branco!$T$10))*100</f>
        <v>2.4303571543217348</v>
      </c>
      <c r="AC15" s="40">
        <f t="shared" si="10"/>
        <v>40.873775214544722</v>
      </c>
      <c r="AD15" s="23">
        <f t="shared" si="11"/>
        <v>0.55357589221825609</v>
      </c>
      <c r="AE15" s="23">
        <f t="shared" si="12"/>
        <v>20.567912531490673</v>
      </c>
      <c r="AF15" s="23">
        <f t="shared" si="13"/>
        <v>10.702467249552951</v>
      </c>
      <c r="AG15" s="23">
        <f t="shared" si="14"/>
        <v>18.374600089788412</v>
      </c>
      <c r="AH15" s="23">
        <f t="shared" si="15"/>
        <v>8.9276690224049844</v>
      </c>
      <c r="AI15" s="39">
        <f t="shared" si="16"/>
        <v>97.460809978657409</v>
      </c>
      <c r="AJ15" s="39">
        <f t="shared" si="17"/>
        <v>2.1463506039530778</v>
      </c>
      <c r="AK15" s="40">
        <f t="shared" si="18"/>
        <v>5.2533415150559701</v>
      </c>
      <c r="AL15" s="23">
        <f t="shared" si="9"/>
        <v>7.114887727056525E-2</v>
      </c>
      <c r="AM15" s="23">
        <f t="shared" si="9"/>
        <v>2.6435108627125481</v>
      </c>
      <c r="AN15" s="23">
        <f t="shared" si="9"/>
        <v>1.3755449605642613</v>
      </c>
      <c r="AO15" s="23">
        <f t="shared" si="9"/>
        <v>2.3616132585640783</v>
      </c>
      <c r="AP15" s="117">
        <f t="shared" si="9"/>
        <v>1.1474373008586223</v>
      </c>
      <c r="AQ15" s="40">
        <f t="shared" si="19"/>
        <v>224.84301684439549</v>
      </c>
      <c r="AR15" s="23">
        <f t="shared" si="20"/>
        <v>2.1394467395258969</v>
      </c>
      <c r="AS15">
        <f t="shared" si="21"/>
        <v>74.150479699086972</v>
      </c>
      <c r="AT15">
        <f t="shared" si="22"/>
        <v>22.06374116745075</v>
      </c>
      <c r="AU15">
        <f t="shared" si="23"/>
        <v>66.148787372379843</v>
      </c>
      <c r="AV15" s="14">
        <f t="shared" si="24"/>
        <v>2.2948746017172446</v>
      </c>
    </row>
    <row r="16" spans="2:48" x14ac:dyDescent="0.25">
      <c r="B16" s="5" t="s">
        <v>12</v>
      </c>
      <c r="C16" s="3" t="s">
        <v>16</v>
      </c>
      <c r="D16" s="29">
        <v>1.2679079497666798E-10</v>
      </c>
      <c r="G16" s="91">
        <v>9</v>
      </c>
      <c r="H16" s="91">
        <v>120</v>
      </c>
      <c r="I16" s="92">
        <v>24650</v>
      </c>
      <c r="J16" s="93">
        <v>415</v>
      </c>
      <c r="K16" s="93">
        <v>17</v>
      </c>
      <c r="L16" s="93">
        <v>212</v>
      </c>
      <c r="M16" s="93">
        <v>116</v>
      </c>
      <c r="N16" s="93">
        <v>43499</v>
      </c>
      <c r="O16" s="93">
        <v>267</v>
      </c>
      <c r="P16" s="93">
        <v>0</v>
      </c>
      <c r="Q16" s="94">
        <v>146</v>
      </c>
      <c r="R16" s="95">
        <f t="shared" si="0"/>
        <v>3.684577637189568E-6</v>
      </c>
      <c r="S16" s="96">
        <f t="shared" si="1"/>
        <v>6.5229991586221288E-8</v>
      </c>
      <c r="T16" s="33">
        <f t="shared" si="25"/>
        <v>8.8770301976417965E-10</v>
      </c>
      <c r="U16" s="96">
        <f t="shared" si="3"/>
        <v>3.298228539412478E-8</v>
      </c>
      <c r="V16" s="96">
        <f t="shared" si="4"/>
        <v>1.7162258382107473E-8</v>
      </c>
      <c r="W16" s="96">
        <f t="shared" si="5"/>
        <v>5.5342613763176257E-6</v>
      </c>
      <c r="X16" s="96">
        <f t="shared" si="6"/>
        <v>2.9030224528075595E-8</v>
      </c>
      <c r="Y16" s="96">
        <f t="shared" si="7"/>
        <v>0</v>
      </c>
      <c r="Z16" s="97">
        <f t="shared" si="8"/>
        <v>1.4316228112620595E-8</v>
      </c>
      <c r="AA16" s="98">
        <f>((Branco!$O$10-R16)/(Branco!$O$10))*100</f>
        <v>4.8225800223946909</v>
      </c>
      <c r="AB16" s="99">
        <f>((Branco!$T$10-W16)/(Branco!$T$10))*100</f>
        <v>2.2550863834513604</v>
      </c>
      <c r="AC16" s="100">
        <f t="shared" si="10"/>
        <v>40.868696540376156</v>
      </c>
      <c r="AD16" s="101">
        <f t="shared" si="11"/>
        <v>0.55617461309593619</v>
      </c>
      <c r="AE16" s="101">
        <f t="shared" si="12"/>
        <v>20.664467068018084</v>
      </c>
      <c r="AF16" s="101">
        <f t="shared" si="13"/>
        <v>10.752709186521432</v>
      </c>
      <c r="AG16" s="101">
        <f t="shared" si="14"/>
        <v>18.188373290968176</v>
      </c>
      <c r="AH16" s="101">
        <f t="shared" si="15"/>
        <v>8.9695793010202145</v>
      </c>
      <c r="AI16" s="99">
        <f t="shared" si="16"/>
        <v>97.673383972110756</v>
      </c>
      <c r="AJ16" s="99">
        <f t="shared" si="17"/>
        <v>1.9709255947692907</v>
      </c>
      <c r="AK16" s="100">
        <f t="shared" si="18"/>
        <v>4.8239766751146531</v>
      </c>
      <c r="AL16" s="101">
        <f t="shared" si="9"/>
        <v>6.5648615884166359E-2</v>
      </c>
      <c r="AM16" s="101">
        <f t="shared" si="9"/>
        <v>2.4391506355312944</v>
      </c>
      <c r="AN16" s="101">
        <f t="shared" si="9"/>
        <v>1.2692065737605496</v>
      </c>
      <c r="AO16" s="101">
        <f t="shared" si="9"/>
        <v>2.146882478310165</v>
      </c>
      <c r="AP16" s="120">
        <f t="shared" si="9"/>
        <v>1.0587330890517914</v>
      </c>
      <c r="AQ16" s="100">
        <f t="shared" si="19"/>
        <v>206.46620169490714</v>
      </c>
      <c r="AR16" s="101">
        <f t="shared" si="20"/>
        <v>1.9740538796368825</v>
      </c>
      <c r="AS16" s="115">
        <f t="shared" si="21"/>
        <v>68.418175326652815</v>
      </c>
      <c r="AT16" s="115">
        <f t="shared" si="22"/>
        <v>20.358073443119213</v>
      </c>
      <c r="AU16" s="115">
        <f t="shared" si="23"/>
        <v>60.134178217467728</v>
      </c>
      <c r="AV16" s="116">
        <f t="shared" si="24"/>
        <v>2.1174661781035828</v>
      </c>
    </row>
    <row r="17" spans="2:48" x14ac:dyDescent="0.25">
      <c r="B17" s="5" t="s">
        <v>13</v>
      </c>
      <c r="C17" s="3" t="s">
        <v>16</v>
      </c>
      <c r="D17" s="29">
        <v>1.1128238541580499E-10</v>
      </c>
      <c r="G17" s="17">
        <v>10</v>
      </c>
      <c r="H17" s="17">
        <v>135</v>
      </c>
      <c r="I17" s="41">
        <v>24837</v>
      </c>
      <c r="J17" s="42">
        <v>415</v>
      </c>
      <c r="K17" s="42">
        <v>17</v>
      </c>
      <c r="L17" s="42">
        <v>213</v>
      </c>
      <c r="M17" s="42">
        <v>117</v>
      </c>
      <c r="N17" s="42">
        <v>43632</v>
      </c>
      <c r="O17" s="42">
        <v>279</v>
      </c>
      <c r="P17" s="42">
        <v>0</v>
      </c>
      <c r="Q17" s="43">
        <v>147</v>
      </c>
      <c r="R17" s="32">
        <f t="shared" si="0"/>
        <v>3.7125296054716959E-6</v>
      </c>
      <c r="S17" s="33">
        <f t="shared" si="1"/>
        <v>6.5229991586221288E-8</v>
      </c>
      <c r="T17" s="33">
        <f t="shared" si="25"/>
        <v>8.8770301976417965E-10</v>
      </c>
      <c r="U17" s="33">
        <f t="shared" si="3"/>
        <v>3.3137862212021596E-8</v>
      </c>
      <c r="V17" s="33">
        <f t="shared" si="4"/>
        <v>1.7310208885401503E-8</v>
      </c>
      <c r="W17" s="33">
        <f t="shared" si="5"/>
        <v>5.5511826104391058E-6</v>
      </c>
      <c r="X17" s="33">
        <f t="shared" si="6"/>
        <v>3.0334953720348656E-8</v>
      </c>
      <c r="Y17" s="33">
        <f t="shared" si="7"/>
        <v>0</v>
      </c>
      <c r="Z17" s="34">
        <f t="shared" si="8"/>
        <v>1.4414284469556353E-8</v>
      </c>
      <c r="AA17" s="38">
        <f>((Branco!$O$10-R17)/(Branco!$O$10))*100</f>
        <v>4.1005444225645791</v>
      </c>
      <c r="AB17" s="39">
        <f>((Branco!$T$10-W17)/(Branco!$T$10))*100</f>
        <v>1.9562272485056991</v>
      </c>
      <c r="AC17" s="40">
        <f t="shared" si="10"/>
        <v>40.436407037104523</v>
      </c>
      <c r="AD17" s="23">
        <f t="shared" si="11"/>
        <v>0.55029166434590682</v>
      </c>
      <c r="AE17" s="23">
        <f t="shared" si="12"/>
        <v>20.542331098933285</v>
      </c>
      <c r="AF17" s="23">
        <f t="shared" si="13"/>
        <v>10.730687454745182</v>
      </c>
      <c r="AG17" s="23">
        <f t="shared" si="14"/>
        <v>18.804793719256775</v>
      </c>
      <c r="AH17" s="23">
        <f t="shared" si="15"/>
        <v>8.9354890256143218</v>
      </c>
      <c r="AI17" s="39">
        <f t="shared" si="16"/>
        <v>98.069537372308162</v>
      </c>
      <c r="AJ17" s="39">
        <f t="shared" si="17"/>
        <v>1.6581128334455004</v>
      </c>
      <c r="AK17" s="40">
        <f t="shared" si="18"/>
        <v>4.058345811976559</v>
      </c>
      <c r="AL17" s="23">
        <f t="shared" si="9"/>
        <v>5.5229285562254954E-2</v>
      </c>
      <c r="AM17" s="23">
        <f t="shared" si="9"/>
        <v>2.0617035362981979</v>
      </c>
      <c r="AN17" s="23">
        <f t="shared" si="9"/>
        <v>1.0769710684639715</v>
      </c>
      <c r="AO17" s="23">
        <f t="shared" si="9"/>
        <v>1.8873179252944212</v>
      </c>
      <c r="AP17" s="117">
        <f t="shared" si="9"/>
        <v>0.89679838349112262</v>
      </c>
      <c r="AQ17" s="40">
        <f t="shared" si="19"/>
        <v>173.6972007525967</v>
      </c>
      <c r="AR17" s="23">
        <f t="shared" si="20"/>
        <v>1.6607446168570066</v>
      </c>
      <c r="AS17">
        <f t="shared" si="21"/>
        <v>57.830784193164455</v>
      </c>
      <c r="AT17">
        <f t="shared" si="22"/>
        <v>17.274615938162103</v>
      </c>
      <c r="AU17">
        <f t="shared" si="23"/>
        <v>52.863775087496741</v>
      </c>
      <c r="AV17" s="14">
        <f t="shared" si="24"/>
        <v>1.7935967669822452</v>
      </c>
    </row>
    <row r="18" spans="2:48" ht="15.75" thickBot="1" x14ac:dyDescent="0.3">
      <c r="B18" s="6" t="s">
        <v>11</v>
      </c>
      <c r="C18" s="7" t="s">
        <v>17</v>
      </c>
      <c r="D18" s="30">
        <v>9.8056356935757502E-11</v>
      </c>
      <c r="G18" s="17">
        <v>11</v>
      </c>
      <c r="H18" s="17">
        <v>150</v>
      </c>
      <c r="I18" s="41">
        <v>24248</v>
      </c>
      <c r="J18" s="42">
        <v>410</v>
      </c>
      <c r="K18" s="42">
        <v>17</v>
      </c>
      <c r="L18" s="42">
        <v>211</v>
      </c>
      <c r="M18" s="42">
        <v>116</v>
      </c>
      <c r="N18" s="42">
        <v>43464</v>
      </c>
      <c r="O18" s="42">
        <v>265</v>
      </c>
      <c r="P18" s="42">
        <v>0</v>
      </c>
      <c r="Q18" s="43">
        <v>148</v>
      </c>
      <c r="R18" s="32">
        <f t="shared" si="0"/>
        <v>3.6244883791713044E-6</v>
      </c>
      <c r="S18" s="33">
        <f t="shared" si="1"/>
        <v>6.4444088073134287E-8</v>
      </c>
      <c r="T18" s="33">
        <f t="shared" si="25"/>
        <v>8.8770301976417965E-10</v>
      </c>
      <c r="U18" s="33">
        <f t="shared" si="3"/>
        <v>3.2826708576227964E-8</v>
      </c>
      <c r="V18" s="33">
        <f t="shared" si="4"/>
        <v>1.7162258382107473E-8</v>
      </c>
      <c r="W18" s="33">
        <f t="shared" si="5"/>
        <v>5.5298084199698681E-6</v>
      </c>
      <c r="X18" s="33">
        <f t="shared" si="6"/>
        <v>2.8812769662696754E-8</v>
      </c>
      <c r="Y18" s="33">
        <f t="shared" si="7"/>
        <v>0</v>
      </c>
      <c r="Z18" s="34">
        <f t="shared" si="8"/>
        <v>1.4512340826492111E-8</v>
      </c>
      <c r="AA18" s="38">
        <f>((Branco!$O$10-R18)/(Branco!$O$10))*100</f>
        <v>6.3747635043824022</v>
      </c>
      <c r="AB18" s="39">
        <f>((Branco!$T$10-W18)/(Branco!$T$10))*100</f>
        <v>2.3337335242265285</v>
      </c>
      <c r="AC18" s="40">
        <f t="shared" si="10"/>
        <v>40.621346566433914</v>
      </c>
      <c r="AD18" s="23">
        <f t="shared" si="11"/>
        <v>0.55955003929900271</v>
      </c>
      <c r="AE18" s="23">
        <f t="shared" si="12"/>
        <v>20.691814339850747</v>
      </c>
      <c r="AF18" s="23">
        <f t="shared" si="13"/>
        <v>10.817967426447384</v>
      </c>
      <c r="AG18" s="23">
        <f t="shared" si="14"/>
        <v>18.161689256569133</v>
      </c>
      <c r="AH18" s="23">
        <f t="shared" si="15"/>
        <v>9.1476323713998156</v>
      </c>
      <c r="AI18" s="39">
        <f t="shared" si="16"/>
        <v>97.316127709491795</v>
      </c>
      <c r="AJ18" s="39">
        <f t="shared" si="17"/>
        <v>2.5895147759057231</v>
      </c>
      <c r="AK18" s="40">
        <f t="shared" si="18"/>
        <v>6.3380164690063792</v>
      </c>
      <c r="AL18" s="23">
        <f t="shared" si="9"/>
        <v>8.7304771113637214E-2</v>
      </c>
      <c r="AM18" s="23">
        <f t="shared" si="9"/>
        <v>3.2284764328310995</v>
      </c>
      <c r="AN18" s="23">
        <f t="shared" si="9"/>
        <v>1.687892241530319</v>
      </c>
      <c r="AO18" s="23">
        <f t="shared" si="9"/>
        <v>2.8337092524704217</v>
      </c>
      <c r="AP18" s="117">
        <f t="shared" si="9"/>
        <v>1.4272753003775593</v>
      </c>
      <c r="AQ18" s="40">
        <f t="shared" si="19"/>
        <v>271.26710487347299</v>
      </c>
      <c r="AR18" s="23">
        <f t="shared" si="20"/>
        <v>2.6252544673870712</v>
      </c>
      <c r="AS18">
        <f t="shared" si="21"/>
        <v>90.558763940912343</v>
      </c>
      <c r="AT18">
        <f t="shared" si="22"/>
        <v>27.073791554146315</v>
      </c>
      <c r="AU18">
        <f t="shared" si="23"/>
        <v>79.372196161696522</v>
      </c>
      <c r="AV18" s="14">
        <f t="shared" si="24"/>
        <v>2.8545506007551187</v>
      </c>
    </row>
    <row r="19" spans="2:48" ht="15.75" thickBot="1" x14ac:dyDescent="0.3">
      <c r="B19" s="5"/>
      <c r="C19" s="3"/>
      <c r="G19" s="17">
        <v>12</v>
      </c>
      <c r="H19" s="17">
        <v>165</v>
      </c>
      <c r="I19" s="41">
        <v>24561</v>
      </c>
      <c r="J19" s="42">
        <v>410</v>
      </c>
      <c r="K19" s="42">
        <v>17</v>
      </c>
      <c r="L19" s="42">
        <v>211</v>
      </c>
      <c r="M19" s="42">
        <v>116</v>
      </c>
      <c r="N19" s="42">
        <v>43618</v>
      </c>
      <c r="O19" s="42">
        <v>276</v>
      </c>
      <c r="P19" s="42">
        <v>0</v>
      </c>
      <c r="Q19" s="43">
        <v>149</v>
      </c>
      <c r="R19" s="32">
        <f t="shared" si="0"/>
        <v>3.67127429399647E-6</v>
      </c>
      <c r="S19" s="33">
        <f t="shared" si="1"/>
        <v>6.4444088073134287E-8</v>
      </c>
      <c r="T19" s="33">
        <f t="shared" si="25"/>
        <v>8.8770301976417965E-10</v>
      </c>
      <c r="U19" s="33">
        <f t="shared" si="3"/>
        <v>3.2826708576227964E-8</v>
      </c>
      <c r="V19" s="33">
        <f t="shared" si="4"/>
        <v>1.7162258382107473E-8</v>
      </c>
      <c r="W19" s="33">
        <f t="shared" si="5"/>
        <v>5.5494014279000021E-6</v>
      </c>
      <c r="X19" s="33">
        <f t="shared" si="6"/>
        <v>3.0008771422280392E-8</v>
      </c>
      <c r="Y19" s="33">
        <f t="shared" si="7"/>
        <v>0</v>
      </c>
      <c r="Z19" s="34">
        <f t="shared" si="8"/>
        <v>1.4610397183427867E-8</v>
      </c>
      <c r="AA19" s="38">
        <f>((Branco!$O$10-R19)/(Branco!$O$10))*100</f>
        <v>5.1662226340785331</v>
      </c>
      <c r="AB19" s="39">
        <f>((Branco!$T$10-W19)/(Branco!$T$10))*100</f>
        <v>1.9876861048157783</v>
      </c>
      <c r="AC19" s="40">
        <f t="shared" si="10"/>
        <v>40.292683271864618</v>
      </c>
      <c r="AD19" s="23">
        <f t="shared" si="11"/>
        <v>0.55502277531252631</v>
      </c>
      <c r="AE19" s="23">
        <f t="shared" si="12"/>
        <v>20.52439891800033</v>
      </c>
      <c r="AF19" s="23">
        <f t="shared" si="13"/>
        <v>10.730440322708841</v>
      </c>
      <c r="AG19" s="23">
        <f t="shared" si="14"/>
        <v>18.762526687064639</v>
      </c>
      <c r="AH19" s="23">
        <f t="shared" si="15"/>
        <v>9.1349280250490246</v>
      </c>
      <c r="AI19" s="39">
        <f t="shared" si="16"/>
        <v>97.834702761583699</v>
      </c>
      <c r="AJ19" s="39">
        <f t="shared" si="17"/>
        <v>2.0816097230686448</v>
      </c>
      <c r="AK19" s="40">
        <f t="shared" si="18"/>
        <v>5.0948837325086584</v>
      </c>
      <c r="AL19" s="23">
        <f t="shared" si="9"/>
        <v>7.0180893390293653E-2</v>
      </c>
      <c r="AM19" s="23">
        <f t="shared" si="9"/>
        <v>2.5952460267111683</v>
      </c>
      <c r="AN19" s="23">
        <f t="shared" si="9"/>
        <v>1.3568306055456769</v>
      </c>
      <c r="AO19" s="23">
        <f t="shared" si="9"/>
        <v>2.3724627956320639</v>
      </c>
      <c r="AP19" s="117">
        <f t="shared" si="9"/>
        <v>1.1550830675245307</v>
      </c>
      <c r="AQ19" s="40">
        <f t="shared" si="19"/>
        <v>218.06102375137056</v>
      </c>
      <c r="AR19" s="23">
        <f t="shared" si="20"/>
        <v>2.1103394642461302</v>
      </c>
      <c r="AS19">
        <f t="shared" si="21"/>
        <v>72.796651049248268</v>
      </c>
      <c r="AT19">
        <f t="shared" si="22"/>
        <v>21.763562912952658</v>
      </c>
      <c r="AU19">
        <f t="shared" si="23"/>
        <v>66.452682905654115</v>
      </c>
      <c r="AV19" s="14">
        <f t="shared" si="24"/>
        <v>2.3101661350490614</v>
      </c>
    </row>
    <row r="20" spans="2:48" x14ac:dyDescent="0.25">
      <c r="B20" s="253" t="s">
        <v>20</v>
      </c>
      <c r="C20" s="24">
        <v>10</v>
      </c>
      <c r="D20" s="13" t="s">
        <v>21</v>
      </c>
      <c r="G20" s="91">
        <v>13</v>
      </c>
      <c r="H20" s="91">
        <v>180</v>
      </c>
      <c r="I20" s="92">
        <v>25017</v>
      </c>
      <c r="J20" s="93">
        <v>414</v>
      </c>
      <c r="K20" s="93">
        <v>18</v>
      </c>
      <c r="L20" s="93">
        <v>214</v>
      </c>
      <c r="M20" s="93">
        <v>117</v>
      </c>
      <c r="N20" s="93">
        <v>43525</v>
      </c>
      <c r="O20" s="93">
        <v>270</v>
      </c>
      <c r="P20" s="93">
        <v>0</v>
      </c>
      <c r="Q20" s="94">
        <v>149</v>
      </c>
      <c r="R20" s="95">
        <f t="shared" si="0"/>
        <v>3.7394352433903214E-6</v>
      </c>
      <c r="S20" s="96">
        <f t="shared" si="1"/>
        <v>6.5072810883603888E-8</v>
      </c>
      <c r="T20" s="33">
        <f t="shared" si="25"/>
        <v>1.0356535230582096E-9</v>
      </c>
      <c r="U20" s="96">
        <f t="shared" si="3"/>
        <v>3.3293439029918405E-8</v>
      </c>
      <c r="V20" s="96">
        <f t="shared" si="4"/>
        <v>1.7310208885401503E-8</v>
      </c>
      <c r="W20" s="96">
        <f t="shared" si="5"/>
        <v>5.5375692867473887E-6</v>
      </c>
      <c r="X20" s="96">
        <f t="shared" si="6"/>
        <v>2.9356406826143859E-8</v>
      </c>
      <c r="Y20" s="96">
        <f t="shared" si="7"/>
        <v>0</v>
      </c>
      <c r="Z20" s="97">
        <f t="shared" si="8"/>
        <v>1.4610397183427867E-8</v>
      </c>
      <c r="AA20" s="98">
        <f>((Branco!$O$10-R20)/(Branco!$O$10))*100</f>
        <v>3.4055368933163472</v>
      </c>
      <c r="AB20" s="99">
        <f>((Branco!$T$10-W20)/(Branco!$T$10))*100</f>
        <v>2.1966627931612308</v>
      </c>
      <c r="AC20" s="100">
        <f t="shared" si="10"/>
        <v>40.498661784181486</v>
      </c>
      <c r="AD20" s="101">
        <f t="shared" si="11"/>
        <v>0.64454848632485484</v>
      </c>
      <c r="AE20" s="101">
        <f t="shared" si="12"/>
        <v>20.720477701765731</v>
      </c>
      <c r="AF20" s="101">
        <f t="shared" si="13"/>
        <v>10.773167557144001</v>
      </c>
      <c r="AG20" s="101">
        <f t="shared" si="14"/>
        <v>18.270229533766727</v>
      </c>
      <c r="AH20" s="101">
        <f t="shared" si="15"/>
        <v>9.0929149368172055</v>
      </c>
      <c r="AI20" s="99">
        <f t="shared" si="16"/>
        <v>97.991527069911569</v>
      </c>
      <c r="AJ20" s="99">
        <f t="shared" si="17"/>
        <v>1.3791968683597091</v>
      </c>
      <c r="AK20" s="100">
        <f t="shared" si="18"/>
        <v>3.3756797014639264</v>
      </c>
      <c r="AL20" s="101">
        <f t="shared" si="9"/>
        <v>5.372496635792446E-2</v>
      </c>
      <c r="AM20" s="101">
        <f t="shared" si="9"/>
        <v>1.727111289632953</v>
      </c>
      <c r="AN20" s="101">
        <f t="shared" si="9"/>
        <v>0.89797443769673735</v>
      </c>
      <c r="AO20" s="101">
        <f t="shared" si="9"/>
        <v>1.522876071977092</v>
      </c>
      <c r="AP20" s="120">
        <f t="shared" si="9"/>
        <v>0.75792055902798139</v>
      </c>
      <c r="AQ20" s="100">
        <f t="shared" si="19"/>
        <v>144.47909122265605</v>
      </c>
      <c r="AR20" s="101">
        <f t="shared" si="20"/>
        <v>1.6155097383827886</v>
      </c>
      <c r="AS20" s="115">
        <f t="shared" si="21"/>
        <v>48.445471674204335</v>
      </c>
      <c r="AT20" s="115">
        <f t="shared" si="22"/>
        <v>14.403509980655667</v>
      </c>
      <c r="AU20" s="115">
        <f t="shared" si="23"/>
        <v>42.655758776078351</v>
      </c>
      <c r="AV20" s="116">
        <f t="shared" si="24"/>
        <v>1.5158411180559628</v>
      </c>
    </row>
    <row r="21" spans="2:48" x14ac:dyDescent="0.25">
      <c r="B21" s="260"/>
      <c r="C21" s="23">
        <f>(C20/1000)*60</f>
        <v>0.6</v>
      </c>
      <c r="D21" s="14" t="s">
        <v>22</v>
      </c>
      <c r="G21" s="17">
        <v>14</v>
      </c>
      <c r="H21" s="17">
        <v>195</v>
      </c>
      <c r="I21" s="41">
        <v>24871</v>
      </c>
      <c r="J21" s="42">
        <v>415</v>
      </c>
      <c r="K21" s="42">
        <v>17</v>
      </c>
      <c r="L21" s="42">
        <v>215</v>
      </c>
      <c r="M21" s="42">
        <v>118</v>
      </c>
      <c r="N21" s="42">
        <v>43596</v>
      </c>
      <c r="O21" s="42">
        <v>277</v>
      </c>
      <c r="P21" s="42">
        <v>0</v>
      </c>
      <c r="Q21" s="43">
        <v>150</v>
      </c>
      <c r="R21" s="32">
        <f t="shared" si="0"/>
        <v>3.7176117815229921E-6</v>
      </c>
      <c r="S21" s="33">
        <f t="shared" si="1"/>
        <v>6.5229991586221288E-8</v>
      </c>
      <c r="T21" s="33">
        <f t="shared" si="25"/>
        <v>8.8770301976417965E-10</v>
      </c>
      <c r="U21" s="33">
        <f t="shared" si="3"/>
        <v>3.3449015847815221E-8</v>
      </c>
      <c r="V21" s="33">
        <f t="shared" si="4"/>
        <v>1.7458159388695532E-8</v>
      </c>
      <c r="W21" s="33">
        <f t="shared" si="5"/>
        <v>5.5466024267671261E-6</v>
      </c>
      <c r="X21" s="33">
        <f t="shared" si="6"/>
        <v>3.0117498854969816E-8</v>
      </c>
      <c r="Y21" s="33">
        <f t="shared" si="7"/>
        <v>0</v>
      </c>
      <c r="Z21" s="34">
        <f t="shared" si="8"/>
        <v>1.4708453540363625E-8</v>
      </c>
      <c r="AA21" s="38">
        <f>((Branco!$O$10-R21)/(Branco!$O$10))*100</f>
        <v>3.9692652225954617</v>
      </c>
      <c r="AB21" s="39">
        <f>((Branco!$T$10-W21)/(Branco!$T$10))*100</f>
        <v>2.037121450445881</v>
      </c>
      <c r="AC21" s="40">
        <f t="shared" si="10"/>
        <v>40.302539514053194</v>
      </c>
      <c r="AD21" s="23">
        <f t="shared" si="11"/>
        <v>0.5484698857196757</v>
      </c>
      <c r="AE21" s="23">
        <f t="shared" si="12"/>
        <v>20.666571467066127</v>
      </c>
      <c r="AF21" s="23">
        <f t="shared" si="13"/>
        <v>10.78657441915362</v>
      </c>
      <c r="AG21" s="23">
        <f t="shared" si="14"/>
        <v>18.608184029311904</v>
      </c>
      <c r="AH21" s="23">
        <f t="shared" si="15"/>
        <v>9.0876606846954857</v>
      </c>
      <c r="AI21" s="39">
        <f t="shared" si="16"/>
        <v>98.030368168486731</v>
      </c>
      <c r="AJ21" s="39">
        <f t="shared" si="17"/>
        <v>1.5997146847541075</v>
      </c>
      <c r="AK21" s="40">
        <f t="shared" si="18"/>
        <v>3.915412305047226</v>
      </c>
      <c r="AL21" s="23">
        <f t="shared" si="9"/>
        <v>5.3284129620314667E-2</v>
      </c>
      <c r="AM21" s="23">
        <f t="shared" si="9"/>
        <v>2.0077679769304133</v>
      </c>
      <c r="AN21" s="23">
        <f t="shared" si="9"/>
        <v>1.0479212158661884</v>
      </c>
      <c r="AO21" s="23">
        <f t="shared" si="9"/>
        <v>1.8077945856872322</v>
      </c>
      <c r="AP21" s="117">
        <f t="shared" si="9"/>
        <v>0.88287087855948743</v>
      </c>
      <c r="AQ21" s="40">
        <f t="shared" si="19"/>
        <v>167.57964665602125</v>
      </c>
      <c r="AR21" s="23">
        <f t="shared" si="20"/>
        <v>1.602253777682862</v>
      </c>
      <c r="AS21">
        <f t="shared" si="21"/>
        <v>56.317891752898092</v>
      </c>
      <c r="AT21">
        <f t="shared" si="22"/>
        <v>16.808656302493659</v>
      </c>
      <c r="AU21">
        <f t="shared" si="23"/>
        <v>50.636326345099377</v>
      </c>
      <c r="AV21" s="14">
        <f t="shared" si="24"/>
        <v>1.7657417571189749</v>
      </c>
    </row>
    <row r="22" spans="2:48" ht="18.75" thickBot="1" x14ac:dyDescent="0.4">
      <c r="B22" s="254"/>
      <c r="C22" s="25">
        <f>(1*C21)/(0.082057*298)</f>
        <v>2.4536880690153747E-2</v>
      </c>
      <c r="D22" s="15" t="s">
        <v>23</v>
      </c>
      <c r="G22" s="17">
        <v>15</v>
      </c>
      <c r="H22" s="17">
        <v>210</v>
      </c>
      <c r="I22" s="41">
        <v>24275</v>
      </c>
      <c r="J22" s="42">
        <v>405</v>
      </c>
      <c r="K22" s="42">
        <v>17</v>
      </c>
      <c r="L22" s="42">
        <v>210</v>
      </c>
      <c r="M22" s="42">
        <v>115</v>
      </c>
      <c r="N22" s="42">
        <v>43525</v>
      </c>
      <c r="O22" s="42">
        <v>271</v>
      </c>
      <c r="P22" s="42">
        <v>0</v>
      </c>
      <c r="Q22" s="43">
        <v>151</v>
      </c>
      <c r="R22" s="32">
        <f t="shared" si="0"/>
        <v>3.6285242248590979E-6</v>
      </c>
      <c r="S22" s="33">
        <f t="shared" si="1"/>
        <v>6.3658184560047285E-8</v>
      </c>
      <c r="T22" s="33">
        <f t="shared" si="25"/>
        <v>8.8770301976417965E-10</v>
      </c>
      <c r="U22" s="33">
        <f t="shared" si="3"/>
        <v>3.2671131758331148E-8</v>
      </c>
      <c r="V22" s="33">
        <f t="shared" si="4"/>
        <v>1.7014307878813443E-8</v>
      </c>
      <c r="W22" s="33">
        <f t="shared" si="5"/>
        <v>5.5375692867473887E-6</v>
      </c>
      <c r="X22" s="33">
        <f t="shared" si="6"/>
        <v>2.9465134258833283E-8</v>
      </c>
      <c r="Y22" s="33">
        <f t="shared" si="7"/>
        <v>0</v>
      </c>
      <c r="Z22" s="34">
        <f t="shared" si="8"/>
        <v>1.4806509897299383E-8</v>
      </c>
      <c r="AA22" s="38">
        <f>((Branco!$O$10-R22)/(Branco!$O$10))*100</f>
        <v>6.2705123749951772</v>
      </c>
      <c r="AB22" s="39">
        <f>((Branco!$T$10-W22)/(Branco!$T$10))*100</f>
        <v>2.1966627931612308</v>
      </c>
      <c r="AC22" s="40">
        <f t="shared" si="10"/>
        <v>40.162139553968913</v>
      </c>
      <c r="AD22" s="23">
        <f t="shared" si="11"/>
        <v>0.56005449744830305</v>
      </c>
      <c r="AE22" s="23">
        <f t="shared" si="12"/>
        <v>20.612315009179813</v>
      </c>
      <c r="AF22" s="23">
        <f t="shared" si="13"/>
        <v>10.734377867759141</v>
      </c>
      <c r="AG22" s="23">
        <f t="shared" si="14"/>
        <v>18.589641571751628</v>
      </c>
      <c r="AH22" s="23">
        <f t="shared" si="15"/>
        <v>9.3414714998922044</v>
      </c>
      <c r="AI22" s="39">
        <f t="shared" si="16"/>
        <v>97.447892252711881</v>
      </c>
      <c r="AJ22" s="39">
        <f t="shared" si="17"/>
        <v>2.5183719307944537</v>
      </c>
      <c r="AK22" s="40">
        <f t="shared" si="18"/>
        <v>6.1638894363427061</v>
      </c>
      <c r="AL22" s="23">
        <f t="shared" si="9"/>
        <v>8.595443467245939E-2</v>
      </c>
      <c r="AM22" s="23">
        <f t="shared" si="9"/>
        <v>3.1634776472235053</v>
      </c>
      <c r="AN22" s="23">
        <f t="shared" si="9"/>
        <v>1.6474599978888049</v>
      </c>
      <c r="AO22" s="23">
        <f t="shared" si="9"/>
        <v>2.8530475861611206</v>
      </c>
      <c r="AP22" s="117">
        <f t="shared" si="9"/>
        <v>1.4336835173013545</v>
      </c>
      <c r="AQ22" s="40">
        <f t="shared" si="19"/>
        <v>263.81446787546781</v>
      </c>
      <c r="AR22" s="23">
        <f t="shared" si="20"/>
        <v>2.5846498506008539</v>
      </c>
      <c r="AS22">
        <f t="shared" si="21"/>
        <v>88.735548004619332</v>
      </c>
      <c r="AT22">
        <f t="shared" si="22"/>
        <v>26.425258366136429</v>
      </c>
      <c r="AU22">
        <f t="shared" si="23"/>
        <v>79.913862888372989</v>
      </c>
      <c r="AV22" s="14">
        <f t="shared" si="24"/>
        <v>2.8673670346027089</v>
      </c>
    </row>
    <row r="23" spans="2:48" x14ac:dyDescent="0.25">
      <c r="B23" s="253" t="s">
        <v>24</v>
      </c>
      <c r="C23" s="24">
        <v>20</v>
      </c>
      <c r="D23" s="13" t="s">
        <v>21</v>
      </c>
      <c r="G23" s="17">
        <v>16</v>
      </c>
      <c r="H23" s="17">
        <v>225</v>
      </c>
      <c r="I23" s="41">
        <v>24677</v>
      </c>
      <c r="J23" s="42">
        <v>407</v>
      </c>
      <c r="K23" s="42">
        <v>17</v>
      </c>
      <c r="L23" s="42">
        <v>211</v>
      </c>
      <c r="M23" s="42">
        <v>116</v>
      </c>
      <c r="N23" s="42">
        <v>43656</v>
      </c>
      <c r="O23" s="42">
        <v>269</v>
      </c>
      <c r="P23" s="42">
        <v>0</v>
      </c>
      <c r="Q23" s="43">
        <v>152</v>
      </c>
      <c r="R23" s="32">
        <f t="shared" si="0"/>
        <v>3.6886134828773619E-6</v>
      </c>
      <c r="S23" s="33">
        <f t="shared" si="1"/>
        <v>6.3972545965282086E-8</v>
      </c>
      <c r="T23" s="33">
        <f t="shared" si="25"/>
        <v>8.8770301976417965E-10</v>
      </c>
      <c r="U23" s="33">
        <f t="shared" si="3"/>
        <v>3.2826708576227964E-8</v>
      </c>
      <c r="V23" s="33">
        <f t="shared" si="4"/>
        <v>1.7162258382107473E-8</v>
      </c>
      <c r="W23" s="33">
        <f t="shared" si="5"/>
        <v>5.5542360662204254E-6</v>
      </c>
      <c r="X23" s="33">
        <f t="shared" si="6"/>
        <v>2.9247679393454439E-8</v>
      </c>
      <c r="Y23" s="33">
        <f t="shared" si="7"/>
        <v>0</v>
      </c>
      <c r="Z23" s="34">
        <f t="shared" si="8"/>
        <v>1.490456625423514E-8</v>
      </c>
      <c r="AA23" s="38">
        <f>((Branco!$O$10-R23)/(Branco!$O$10))*100</f>
        <v>4.7183288930074534</v>
      </c>
      <c r="AB23" s="39">
        <f>((Branco!$T$10-W23)/(Branco!$T$10))*100</f>
        <v>1.9022977805455827</v>
      </c>
      <c r="AC23" s="40">
        <f t="shared" si="10"/>
        <v>40.233935792244608</v>
      </c>
      <c r="AD23" s="23">
        <f t="shared" si="11"/>
        <v>0.55829865391251754</v>
      </c>
      <c r="AE23" s="23">
        <f t="shared" si="12"/>
        <v>20.645538882311349</v>
      </c>
      <c r="AF23" s="23">
        <f t="shared" si="13"/>
        <v>10.793773975642008</v>
      </c>
      <c r="AG23" s="23">
        <f t="shared" si="14"/>
        <v>18.394597823682421</v>
      </c>
      <c r="AH23" s="23">
        <f t="shared" si="15"/>
        <v>9.3738548722071027</v>
      </c>
      <c r="AI23" s="39">
        <f t="shared" si="16"/>
        <v>97.972898386061729</v>
      </c>
      <c r="AJ23" s="39">
        <f t="shared" si="17"/>
        <v>1.8983694172795447</v>
      </c>
      <c r="AK23" s="40">
        <f t="shared" si="18"/>
        <v>4.6463904137281666</v>
      </c>
      <c r="AL23" s="23">
        <f t="shared" si="9"/>
        <v>6.4474763963720594E-2</v>
      </c>
      <c r="AM23" s="23">
        <f t="shared" si="9"/>
        <v>2.3842368900810911</v>
      </c>
      <c r="AN23" s="23">
        <f t="shared" si="9"/>
        <v>1.2465121032985986</v>
      </c>
      <c r="AO23" s="23">
        <f t="shared" si="9"/>
        <v>2.1242883975774918</v>
      </c>
      <c r="AP23" s="117">
        <f t="shared" si="9"/>
        <v>1.0825336512640562</v>
      </c>
      <c r="AQ23" s="40">
        <f t="shared" si="19"/>
        <v>198.86550970756551</v>
      </c>
      <c r="AR23" s="23">
        <f t="shared" si="20"/>
        <v>1.9387561523890782</v>
      </c>
      <c r="AS23">
        <f t="shared" si="21"/>
        <v>66.877844766774601</v>
      </c>
      <c r="AT23">
        <f t="shared" si="22"/>
        <v>19.994054136909522</v>
      </c>
      <c r="AU23">
        <f t="shared" si="23"/>
        <v>59.501318016145547</v>
      </c>
      <c r="AV23" s="14">
        <f t="shared" si="24"/>
        <v>2.1650673025281124</v>
      </c>
    </row>
    <row r="24" spans="2:48" x14ac:dyDescent="0.25">
      <c r="B24" s="260"/>
      <c r="C24" s="23">
        <f>(C23/1000)*60</f>
        <v>1.2</v>
      </c>
      <c r="D24" s="14" t="s">
        <v>22</v>
      </c>
      <c r="G24" s="91">
        <v>17</v>
      </c>
      <c r="H24" s="91">
        <v>240</v>
      </c>
      <c r="I24" s="92">
        <v>24321</v>
      </c>
      <c r="J24" s="93">
        <v>402</v>
      </c>
      <c r="K24" s="93">
        <v>17</v>
      </c>
      <c r="L24" s="93">
        <v>209</v>
      </c>
      <c r="M24" s="93">
        <v>115</v>
      </c>
      <c r="N24" s="93">
        <v>43548</v>
      </c>
      <c r="O24" s="93">
        <v>275</v>
      </c>
      <c r="P24" s="93">
        <v>0</v>
      </c>
      <c r="Q24" s="94">
        <v>152</v>
      </c>
      <c r="R24" s="95">
        <f t="shared" si="0"/>
        <v>3.6354001101049691E-6</v>
      </c>
      <c r="S24" s="96">
        <f t="shared" si="1"/>
        <v>6.3186642452195084E-8</v>
      </c>
      <c r="T24" s="33">
        <f t="shared" si="25"/>
        <v>8.8770301976417965E-10</v>
      </c>
      <c r="U24" s="96">
        <f t="shared" si="3"/>
        <v>3.2515554940434332E-8</v>
      </c>
      <c r="V24" s="96">
        <f t="shared" si="4"/>
        <v>1.7014307878813443E-8</v>
      </c>
      <c r="W24" s="96">
        <f t="shared" si="5"/>
        <v>5.540495515204487E-6</v>
      </c>
      <c r="X24" s="96">
        <f t="shared" si="6"/>
        <v>2.9900043989590968E-8</v>
      </c>
      <c r="Y24" s="96">
        <f t="shared" si="7"/>
        <v>0</v>
      </c>
      <c r="Z24" s="97">
        <f t="shared" si="8"/>
        <v>1.490456625423514E-8</v>
      </c>
      <c r="AA24" s="98">
        <f>((Branco!$O$10-R24)/(Branco!$O$10))*100</f>
        <v>6.0928993397428455</v>
      </c>
      <c r="AB24" s="99">
        <f>((Branco!$T$10-W24)/(Branco!$T$10))*100</f>
        <v>2.1449803863661137</v>
      </c>
      <c r="AC24" s="100">
        <f t="shared" si="10"/>
        <v>39.888336417470938</v>
      </c>
      <c r="AD24" s="101">
        <f t="shared" si="11"/>
        <v>0.56038737487828572</v>
      </c>
      <c r="AE24" s="101">
        <f t="shared" si="12"/>
        <v>20.526354050954115</v>
      </c>
      <c r="AF24" s="101">
        <f t="shared" si="13"/>
        <v>10.740758018500477</v>
      </c>
      <c r="AG24" s="101">
        <f t="shared" si="14"/>
        <v>18.875239564379669</v>
      </c>
      <c r="AH24" s="101">
        <f t="shared" si="15"/>
        <v>9.4089245738165115</v>
      </c>
      <c r="AI24" s="99">
        <f t="shared" si="16"/>
        <v>97.52474573001443</v>
      </c>
      <c r="AJ24" s="99">
        <f t="shared" si="17"/>
        <v>2.4303561862144916</v>
      </c>
      <c r="AK24" s="100">
        <f t="shared" si="18"/>
        <v>5.9484648155333728</v>
      </c>
      <c r="AL24" s="101">
        <f t="shared" si="18"/>
        <v>8.3569406045035183E-2</v>
      </c>
      <c r="AM24" s="101">
        <f t="shared" si="18"/>
        <v>3.0610525740001031</v>
      </c>
      <c r="AN24" s="101">
        <f t="shared" si="18"/>
        <v>1.6017469491965077</v>
      </c>
      <c r="AO24" s="101">
        <f t="shared" si="18"/>
        <v>2.8148252977604322</v>
      </c>
      <c r="AP24" s="120">
        <f t="shared" si="18"/>
        <v>1.4031333920168401</v>
      </c>
      <c r="AQ24" s="100">
        <f t="shared" si="19"/>
        <v>254.59429410482835</v>
      </c>
      <c r="AR24" s="101">
        <f t="shared" si="20"/>
        <v>2.5129320397742081</v>
      </c>
      <c r="AS24" s="115">
        <f t="shared" si="21"/>
        <v>85.862524700702892</v>
      </c>
      <c r="AT24" s="115">
        <f t="shared" si="22"/>
        <v>25.692021065111984</v>
      </c>
      <c r="AU24" s="115">
        <f t="shared" si="23"/>
        <v>78.843256590269718</v>
      </c>
      <c r="AV24" s="116">
        <f t="shared" si="24"/>
        <v>2.8062667840336801</v>
      </c>
    </row>
    <row r="25" spans="2:48" ht="18.75" thickBot="1" x14ac:dyDescent="0.4">
      <c r="B25" s="254"/>
      <c r="C25" s="25">
        <f>(1*C24)/(0.082057*298)</f>
        <v>4.9073761380307494E-2</v>
      </c>
      <c r="D25" s="15" t="s">
        <v>25</v>
      </c>
      <c r="G25" s="17">
        <v>18</v>
      </c>
      <c r="H25" s="17">
        <v>255</v>
      </c>
      <c r="I25" s="41">
        <v>24342</v>
      </c>
      <c r="J25" s="42">
        <v>405</v>
      </c>
      <c r="K25" s="42">
        <v>17</v>
      </c>
      <c r="L25" s="42">
        <v>211</v>
      </c>
      <c r="M25" s="42">
        <v>116</v>
      </c>
      <c r="N25" s="42">
        <v>43513</v>
      </c>
      <c r="O25" s="42">
        <v>268</v>
      </c>
      <c r="P25" s="42">
        <v>0</v>
      </c>
      <c r="Q25" s="43">
        <v>154</v>
      </c>
      <c r="R25" s="32">
        <f t="shared" si="0"/>
        <v>3.6385391011954756E-6</v>
      </c>
      <c r="S25" s="33">
        <f t="shared" si="1"/>
        <v>6.3658184560047285E-8</v>
      </c>
      <c r="T25" s="33">
        <f t="shared" si="25"/>
        <v>8.8770301976417965E-10</v>
      </c>
      <c r="U25" s="33">
        <f t="shared" si="3"/>
        <v>3.2826708576227964E-8</v>
      </c>
      <c r="V25" s="33">
        <f t="shared" si="4"/>
        <v>1.7162258382107473E-8</v>
      </c>
      <c r="W25" s="33">
        <f t="shared" si="5"/>
        <v>5.5360425588567294E-6</v>
      </c>
      <c r="X25" s="33">
        <f t="shared" si="6"/>
        <v>2.9138951960765019E-8</v>
      </c>
      <c r="Y25" s="33">
        <f t="shared" si="7"/>
        <v>0</v>
      </c>
      <c r="Z25" s="34">
        <f t="shared" si="8"/>
        <v>1.5100678968106656E-8</v>
      </c>
      <c r="AA25" s="38">
        <f>((Branco!$O$10-R25)/(Branco!$O$10))*100</f>
        <v>6.0118151279972158</v>
      </c>
      <c r="AB25" s="39">
        <f>((Branco!$T$10-W25)/(Branco!$T$10))*100</f>
        <v>2.2236275271412818</v>
      </c>
      <c r="AC25" s="40">
        <f t="shared" si="10"/>
        <v>40.093459835692983</v>
      </c>
      <c r="AD25" s="23">
        <f t="shared" si="11"/>
        <v>0.55909676995840607</v>
      </c>
      <c r="AE25" s="23">
        <f t="shared" si="12"/>
        <v>20.675052720008271</v>
      </c>
      <c r="AF25" s="23">
        <f t="shared" si="13"/>
        <v>10.809204219195848</v>
      </c>
      <c r="AG25" s="23">
        <f t="shared" si="14"/>
        <v>18.352414668550701</v>
      </c>
      <c r="AH25" s="23">
        <f t="shared" si="15"/>
        <v>9.5107717865937875</v>
      </c>
      <c r="AI25" s="39">
        <f t="shared" si="16"/>
        <v>97.472649925397931</v>
      </c>
      <c r="AJ25" s="39">
        <f t="shared" si="17"/>
        <v>2.4103446837396785</v>
      </c>
      <c r="AK25" s="40">
        <f t="shared" si="18"/>
        <v>5.8994852795079158</v>
      </c>
      <c r="AL25" s="23">
        <f t="shared" si="18"/>
        <v>8.2267361751945184E-2</v>
      </c>
      <c r="AM25" s="23">
        <f t="shared" si="18"/>
        <v>3.0421961505590449</v>
      </c>
      <c r="AN25" s="23">
        <f t="shared" si="18"/>
        <v>1.5905023272042733</v>
      </c>
      <c r="AO25" s="23">
        <f t="shared" si="18"/>
        <v>2.7004354481813366</v>
      </c>
      <c r="AP25" s="117">
        <f t="shared" si="18"/>
        <v>1.3994466524392792</v>
      </c>
      <c r="AQ25" s="40">
        <f t="shared" si="19"/>
        <v>252.49796996293878</v>
      </c>
      <c r="AR25" s="23">
        <f t="shared" si="20"/>
        <v>2.4737795678809915</v>
      </c>
      <c r="AS25">
        <f t="shared" si="21"/>
        <v>85.333602023181214</v>
      </c>
      <c r="AT25">
        <f t="shared" si="22"/>
        <v>25.511657328356542</v>
      </c>
      <c r="AU25">
        <f t="shared" si="23"/>
        <v>75.639196903559238</v>
      </c>
      <c r="AV25" s="14">
        <f t="shared" si="24"/>
        <v>2.7988933048785585</v>
      </c>
    </row>
    <row r="26" spans="2:48" ht="15.75" thickBot="1" x14ac:dyDescent="0.3">
      <c r="G26" s="17">
        <v>19</v>
      </c>
      <c r="H26" s="17">
        <v>270</v>
      </c>
      <c r="I26" s="41">
        <v>24436</v>
      </c>
      <c r="J26" s="42">
        <v>402</v>
      </c>
      <c r="K26" s="42">
        <v>17</v>
      </c>
      <c r="L26" s="42">
        <v>209</v>
      </c>
      <c r="M26" s="42">
        <v>115</v>
      </c>
      <c r="N26" s="42">
        <v>43524</v>
      </c>
      <c r="O26" s="42">
        <v>260</v>
      </c>
      <c r="P26" s="42">
        <v>0</v>
      </c>
      <c r="Q26" s="43">
        <v>154</v>
      </c>
      <c r="R26" s="32">
        <f t="shared" si="0"/>
        <v>3.6525898232196467E-6</v>
      </c>
      <c r="S26" s="33">
        <f t="shared" si="1"/>
        <v>6.3186642452195084E-8</v>
      </c>
      <c r="T26" s="33">
        <f t="shared" si="25"/>
        <v>8.8770301976417965E-10</v>
      </c>
      <c r="U26" s="33">
        <f t="shared" si="3"/>
        <v>3.2515554940434332E-8</v>
      </c>
      <c r="V26" s="33">
        <f t="shared" si="4"/>
        <v>1.7014307878813443E-8</v>
      </c>
      <c r="W26" s="33">
        <f t="shared" si="5"/>
        <v>5.5374420594231674E-6</v>
      </c>
      <c r="X26" s="33">
        <f t="shared" si="6"/>
        <v>2.8269132499249645E-8</v>
      </c>
      <c r="Y26" s="33">
        <f t="shared" si="7"/>
        <v>0</v>
      </c>
      <c r="Z26" s="34">
        <f t="shared" si="8"/>
        <v>1.5100678968106656E-8</v>
      </c>
      <c r="AA26" s="38">
        <f>((Branco!$O$10-R26)/(Branco!$O$10))*100</f>
        <v>5.6488667516120286</v>
      </c>
      <c r="AB26" s="39">
        <f>((Branco!$T$10-W26)/(Branco!$T$10))*100</f>
        <v>2.1989098543262302</v>
      </c>
      <c r="AC26" s="40">
        <f t="shared" si="10"/>
        <v>40.252930102306358</v>
      </c>
      <c r="AD26" s="23">
        <f t="shared" si="11"/>
        <v>0.56550951624321455</v>
      </c>
      <c r="AE26" s="23">
        <f t="shared" si="12"/>
        <v>20.71397228053754</v>
      </c>
      <c r="AF26" s="23">
        <f t="shared" si="13"/>
        <v>10.838932394661613</v>
      </c>
      <c r="AG26" s="23">
        <f t="shared" si="14"/>
        <v>18.00879696062411</v>
      </c>
      <c r="AH26" s="23">
        <f t="shared" si="15"/>
        <v>9.6198587456271571</v>
      </c>
      <c r="AI26" s="39">
        <f t="shared" si="16"/>
        <v>97.539647466148139</v>
      </c>
      <c r="AJ26" s="39">
        <f t="shared" si="17"/>
        <v>2.2738343850988136</v>
      </c>
      <c r="AK26" s="40">
        <f t="shared" si="18"/>
        <v>5.5653668844228115</v>
      </c>
      <c r="AL26" s="23">
        <f t="shared" si="18"/>
        <v>7.8187300316446356E-2</v>
      </c>
      <c r="AM26" s="23">
        <f t="shared" si="18"/>
        <v>2.8639121445807616</v>
      </c>
      <c r="AN26" s="23">
        <f t="shared" si="18"/>
        <v>1.4985899227318884</v>
      </c>
      <c r="AO26" s="23">
        <f t="shared" si="18"/>
        <v>2.4898948220221371</v>
      </c>
      <c r="AP26" s="117">
        <f t="shared" si="18"/>
        <v>1.3300408978841272</v>
      </c>
      <c r="AQ26" s="40">
        <f t="shared" si="19"/>
        <v>238.19770265329632</v>
      </c>
      <c r="AR26" s="23">
        <f t="shared" si="20"/>
        <v>2.3510921205155419</v>
      </c>
      <c r="AS26">
        <f t="shared" si="21"/>
        <v>80.332735655490367</v>
      </c>
      <c r="AT26">
        <f t="shared" si="22"/>
        <v>24.037382360619489</v>
      </c>
      <c r="AU26">
        <f t="shared" si="23"/>
        <v>69.741953964840064</v>
      </c>
      <c r="AV26" s="14">
        <f t="shared" si="24"/>
        <v>2.6600817957682543</v>
      </c>
    </row>
    <row r="27" spans="2:48" x14ac:dyDescent="0.25">
      <c r="B27" s="261" t="s">
        <v>26</v>
      </c>
      <c r="C27" s="262"/>
      <c r="D27" s="21">
        <f>(1*(0.25/1000))/(0.082057*373)</f>
        <v>8.1679964763916645E-6</v>
      </c>
      <c r="G27" s="17">
        <v>20</v>
      </c>
      <c r="H27" s="17">
        <v>285</v>
      </c>
      <c r="I27" s="41">
        <v>24391</v>
      </c>
      <c r="J27" s="42">
        <v>403</v>
      </c>
      <c r="K27" s="42">
        <v>17</v>
      </c>
      <c r="L27" s="42">
        <v>210</v>
      </c>
      <c r="M27" s="42">
        <v>115</v>
      </c>
      <c r="N27" s="42">
        <v>43688</v>
      </c>
      <c r="O27" s="42">
        <v>260</v>
      </c>
      <c r="P27" s="42">
        <v>0</v>
      </c>
      <c r="Q27" s="43">
        <v>153</v>
      </c>
      <c r="R27" s="32">
        <f t="shared" si="0"/>
        <v>3.6458634137399903E-6</v>
      </c>
      <c r="S27" s="33">
        <f t="shared" si="1"/>
        <v>6.3343823154812484E-8</v>
      </c>
      <c r="T27" s="33">
        <f t="shared" si="25"/>
        <v>8.8770301976417965E-10</v>
      </c>
      <c r="U27" s="33">
        <f t="shared" si="3"/>
        <v>3.2671131758331148E-8</v>
      </c>
      <c r="V27" s="33">
        <f t="shared" si="4"/>
        <v>1.7014307878813443E-8</v>
      </c>
      <c r="W27" s="33">
        <f t="shared" si="5"/>
        <v>5.5583073405955181E-6</v>
      </c>
      <c r="X27" s="33">
        <f t="shared" si="6"/>
        <v>2.8269132499249645E-8</v>
      </c>
      <c r="Y27" s="33">
        <f t="shared" si="7"/>
        <v>0</v>
      </c>
      <c r="Z27" s="34">
        <f t="shared" si="8"/>
        <v>1.5002622611170896E-8</v>
      </c>
      <c r="AA27" s="38">
        <f>((Branco!$O$10-R27)/(Branco!$O$10))*100</f>
        <v>5.822618633924086</v>
      </c>
      <c r="AB27" s="39">
        <f>((Branco!$T$10-W27)/(Branco!$T$10))*100</f>
        <v>1.8303918232654277</v>
      </c>
      <c r="AC27" s="40">
        <f t="shared" si="10"/>
        <v>40.29794426928872</v>
      </c>
      <c r="AD27" s="23">
        <f t="shared" si="11"/>
        <v>0.5647370972653144</v>
      </c>
      <c r="AE27" s="23">
        <f t="shared" si="12"/>
        <v>20.784653992135802</v>
      </c>
      <c r="AF27" s="23">
        <f t="shared" si="13"/>
        <v>10.824127697585194</v>
      </c>
      <c r="AG27" s="23">
        <f t="shared" si="14"/>
        <v>17.984199078286171</v>
      </c>
      <c r="AH27" s="23">
        <f t="shared" si="15"/>
        <v>9.5443378654387967</v>
      </c>
      <c r="AI27" s="39">
        <f t="shared" si="16"/>
        <v>97.807302740737086</v>
      </c>
      <c r="AJ27" s="39">
        <f t="shared" si="17"/>
        <v>2.3463956121119485</v>
      </c>
      <c r="AK27" s="40">
        <f t="shared" si="18"/>
        <v>5.7429655048669463</v>
      </c>
      <c r="AL27" s="23">
        <f t="shared" si="18"/>
        <v>8.0482161750992862E-2</v>
      </c>
      <c r="AM27" s="23">
        <f t="shared" si="18"/>
        <v>2.9620754376396348</v>
      </c>
      <c r="AN27" s="23">
        <f t="shared" si="18"/>
        <v>1.5425747668940299</v>
      </c>
      <c r="AO27" s="23">
        <f t="shared" si="18"/>
        <v>2.5629752785669928</v>
      </c>
      <c r="AP27" s="117">
        <f t="shared" si="18"/>
        <v>1.3601885684720538</v>
      </c>
      <c r="AQ27" s="40">
        <f t="shared" si="19"/>
        <v>245.7989236083053</v>
      </c>
      <c r="AR27" s="23">
        <f t="shared" si="20"/>
        <v>2.4200986038523555</v>
      </c>
      <c r="AS27">
        <f t="shared" si="21"/>
        <v>83.086216025791757</v>
      </c>
      <c r="AT27">
        <f t="shared" si="22"/>
        <v>24.742899260980238</v>
      </c>
      <c r="AU27">
        <f t="shared" si="23"/>
        <v>71.788937552661466</v>
      </c>
      <c r="AV27" s="14">
        <f t="shared" si="24"/>
        <v>2.7203771369441077</v>
      </c>
    </row>
    <row r="28" spans="2:48" x14ac:dyDescent="0.25">
      <c r="B28" s="249" t="s">
        <v>29</v>
      </c>
      <c r="C28" s="250"/>
      <c r="D28" s="22">
        <f>1/3</f>
        <v>0.33333333333333331</v>
      </c>
      <c r="G28" s="91">
        <v>21</v>
      </c>
      <c r="H28" s="91">
        <v>300</v>
      </c>
      <c r="I28" s="92">
        <v>24678</v>
      </c>
      <c r="J28" s="93">
        <v>412</v>
      </c>
      <c r="K28" s="93">
        <v>17</v>
      </c>
      <c r="L28" s="93">
        <v>215</v>
      </c>
      <c r="M28" s="93">
        <v>118</v>
      </c>
      <c r="N28" s="93">
        <v>43565</v>
      </c>
      <c r="O28" s="93">
        <v>266</v>
      </c>
      <c r="P28" s="93">
        <v>0</v>
      </c>
      <c r="Q28" s="94">
        <v>156</v>
      </c>
      <c r="R28" s="95">
        <f t="shared" si="0"/>
        <v>3.6887629586435767E-6</v>
      </c>
      <c r="S28" s="96">
        <f t="shared" si="1"/>
        <v>6.4758449478369087E-8</v>
      </c>
      <c r="T28" s="33">
        <f t="shared" si="25"/>
        <v>8.8770301976417965E-10</v>
      </c>
      <c r="U28" s="96">
        <f t="shared" si="3"/>
        <v>3.3449015847815221E-8</v>
      </c>
      <c r="V28" s="96">
        <f t="shared" si="4"/>
        <v>1.7458159388695532E-8</v>
      </c>
      <c r="W28" s="96">
        <f t="shared" si="5"/>
        <v>5.5426583797162547E-6</v>
      </c>
      <c r="X28" s="96">
        <f t="shared" si="6"/>
        <v>2.8921497095386174E-8</v>
      </c>
      <c r="Y28" s="96">
        <f t="shared" si="7"/>
        <v>0</v>
      </c>
      <c r="Z28" s="97">
        <f t="shared" si="8"/>
        <v>1.5296791681978169E-8</v>
      </c>
      <c r="AA28" s="98">
        <f>((Branco!$O$10-R28)/(Branco!$O$10))*100</f>
        <v>4.7144677400671808</v>
      </c>
      <c r="AB28" s="99">
        <f>((Branco!$T$10-W28)/(Branco!$T$10))*100</f>
        <v>2.1067803465610369</v>
      </c>
      <c r="AC28" s="100">
        <f t="shared" si="10"/>
        <v>40.279777539919273</v>
      </c>
      <c r="AD28" s="101">
        <f t="shared" si="11"/>
        <v>0.55215157937898529</v>
      </c>
      <c r="AE28" s="101">
        <f t="shared" si="12"/>
        <v>20.805299202373099</v>
      </c>
      <c r="AF28" s="101">
        <f t="shared" si="13"/>
        <v>10.858981061120042</v>
      </c>
      <c r="AG28" s="101">
        <f t="shared" si="14"/>
        <v>17.989181002746193</v>
      </c>
      <c r="AH28" s="101">
        <f t="shared" si="15"/>
        <v>9.5146096144624011</v>
      </c>
      <c r="AI28" s="99">
        <f t="shared" si="16"/>
        <v>97.817810337137715</v>
      </c>
      <c r="AJ28" s="99">
        <f t="shared" si="17"/>
        <v>1.8989771178903201</v>
      </c>
      <c r="AK28" s="100">
        <f t="shared" si="18"/>
        <v>4.6478778029931975</v>
      </c>
      <c r="AL28" s="101">
        <f t="shared" si="18"/>
        <v>6.3712692234704077E-2</v>
      </c>
      <c r="AM28" s="101">
        <f t="shared" si="18"/>
        <v>2.4007205166787968</v>
      </c>
      <c r="AN28" s="101">
        <f t="shared" si="18"/>
        <v>1.2530162806158467</v>
      </c>
      <c r="AO28" s="101">
        <f t="shared" si="18"/>
        <v>2.0757690380446556</v>
      </c>
      <c r="AP28" s="120">
        <f t="shared" si="18"/>
        <v>1.0978894505407462</v>
      </c>
      <c r="AQ28" s="100">
        <f t="shared" si="19"/>
        <v>198.92916996810885</v>
      </c>
      <c r="AR28" s="101">
        <f t="shared" si="20"/>
        <v>1.9158406554975516</v>
      </c>
      <c r="AS28" s="115">
        <f t="shared" si="21"/>
        <v>67.340210492840257</v>
      </c>
      <c r="AT28" s="115">
        <f t="shared" si="22"/>
        <v>20.098381141078178</v>
      </c>
      <c r="AU28" s="115">
        <f t="shared" si="23"/>
        <v>58.14229075563081</v>
      </c>
      <c r="AV28" s="116">
        <f t="shared" si="24"/>
        <v>2.1957789010814923</v>
      </c>
    </row>
    <row r="29" spans="2:48" x14ac:dyDescent="0.25">
      <c r="B29" s="249" t="s">
        <v>30</v>
      </c>
      <c r="C29" s="250"/>
      <c r="D29" s="22">
        <f>2/3</f>
        <v>0.66666666666666663</v>
      </c>
      <c r="G29" s="17">
        <v>22</v>
      </c>
      <c r="H29" s="17"/>
      <c r="I29" s="41"/>
      <c r="J29" s="42"/>
      <c r="K29" s="42"/>
      <c r="L29" s="42"/>
      <c r="M29" s="42"/>
      <c r="N29" s="42"/>
      <c r="O29" s="42"/>
      <c r="P29" s="42"/>
      <c r="Q29" s="43"/>
      <c r="R29" s="32">
        <f t="shared" si="0"/>
        <v>0</v>
      </c>
      <c r="S29" s="33">
        <f t="shared" si="1"/>
        <v>0</v>
      </c>
      <c r="T29" s="33">
        <f t="shared" si="25"/>
        <v>-1.6274555362343292E-9</v>
      </c>
      <c r="U29" s="33">
        <f t="shared" si="3"/>
        <v>0</v>
      </c>
      <c r="V29" s="33">
        <f t="shared" si="4"/>
        <v>0</v>
      </c>
      <c r="W29" s="33">
        <f t="shared" si="5"/>
        <v>0</v>
      </c>
      <c r="X29" s="33">
        <f t="shared" si="6"/>
        <v>0</v>
      </c>
      <c r="Y29" s="33">
        <f t="shared" si="7"/>
        <v>0</v>
      </c>
      <c r="Z29" s="34">
        <f t="shared" si="8"/>
        <v>0</v>
      </c>
      <c r="AA29" s="38">
        <f>((Branco!$O$10-R29)/(Branco!$O$10))*100</f>
        <v>100</v>
      </c>
      <c r="AB29" s="39">
        <f>((Branco!$T$10-W29)/(Branco!$T$10))*100</f>
        <v>100</v>
      </c>
      <c r="AC29" s="40">
        <f t="shared" si="10"/>
        <v>0</v>
      </c>
      <c r="AD29" s="23">
        <f t="shared" si="11"/>
        <v>100</v>
      </c>
      <c r="AE29" s="23">
        <f t="shared" si="12"/>
        <v>0</v>
      </c>
      <c r="AF29" s="23">
        <f t="shared" si="13"/>
        <v>0</v>
      </c>
      <c r="AG29" s="23">
        <f t="shared" si="14"/>
        <v>0</v>
      </c>
      <c r="AH29" s="23">
        <f t="shared" si="15"/>
        <v>0</v>
      </c>
      <c r="AI29" s="39">
        <f t="shared" si="16"/>
        <v>-1.5463766882863227E-2</v>
      </c>
      <c r="AJ29" s="39">
        <f t="shared" si="17"/>
        <v>0</v>
      </c>
      <c r="AK29" s="5">
        <f t="shared" si="18"/>
        <v>0</v>
      </c>
      <c r="AL29" s="23">
        <f t="shared" si="18"/>
        <v>244.75691461499994</v>
      </c>
      <c r="AM29" s="23">
        <f t="shared" si="18"/>
        <v>0</v>
      </c>
      <c r="AN29" s="23">
        <f t="shared" si="18"/>
        <v>0</v>
      </c>
      <c r="AO29" s="23">
        <f t="shared" si="18"/>
        <v>0</v>
      </c>
      <c r="AP29" s="117">
        <f t="shared" si="18"/>
        <v>0</v>
      </c>
      <c r="AQ29" s="40">
        <f t="shared" si="19"/>
        <v>0</v>
      </c>
      <c r="AR29" s="23">
        <f t="shared" si="20"/>
        <v>7359.8404224730484</v>
      </c>
      <c r="AS29">
        <f t="shared" si="21"/>
        <v>0</v>
      </c>
      <c r="AT29">
        <f t="shared" si="22"/>
        <v>0</v>
      </c>
      <c r="AU29">
        <f t="shared" si="23"/>
        <v>0</v>
      </c>
      <c r="AV29" s="14">
        <f t="shared" si="24"/>
        <v>0</v>
      </c>
    </row>
    <row r="30" spans="2:48" x14ac:dyDescent="0.25">
      <c r="B30" s="249" t="s">
        <v>27</v>
      </c>
      <c r="C30" s="250"/>
      <c r="D30" s="26">
        <f>D27*D28</f>
        <v>2.7226654921305548E-6</v>
      </c>
      <c r="G30" s="17">
        <v>23</v>
      </c>
      <c r="H30" s="17"/>
      <c r="I30" s="41"/>
      <c r="J30" s="42"/>
      <c r="K30" s="42"/>
      <c r="L30" s="42"/>
      <c r="M30" s="42"/>
      <c r="N30" s="42"/>
      <c r="O30" s="42"/>
      <c r="P30" s="42"/>
      <c r="Q30" s="43"/>
      <c r="R30" s="32">
        <f t="shared" si="0"/>
        <v>0</v>
      </c>
      <c r="S30" s="33">
        <f t="shared" si="1"/>
        <v>0</v>
      </c>
      <c r="T30" s="33">
        <f t="shared" si="25"/>
        <v>-1.6274555362343292E-9</v>
      </c>
      <c r="U30" s="33">
        <f t="shared" si="3"/>
        <v>0</v>
      </c>
      <c r="V30" s="33">
        <f t="shared" si="4"/>
        <v>0</v>
      </c>
      <c r="W30" s="33">
        <f t="shared" si="5"/>
        <v>0</v>
      </c>
      <c r="X30" s="33">
        <f t="shared" si="6"/>
        <v>0</v>
      </c>
      <c r="Y30" s="33">
        <f t="shared" si="7"/>
        <v>0</v>
      </c>
      <c r="Z30" s="34">
        <f t="shared" si="8"/>
        <v>0</v>
      </c>
      <c r="AA30" s="38">
        <f>((Branco!$O$10-R30)/(Branco!$O$10))*100</f>
        <v>100</v>
      </c>
      <c r="AB30" s="39">
        <f>((Branco!$T$10-W30)/(Branco!$T$10))*100</f>
        <v>100</v>
      </c>
      <c r="AC30" s="40">
        <f t="shared" si="10"/>
        <v>0</v>
      </c>
      <c r="AD30" s="23">
        <f t="shared" si="11"/>
        <v>100</v>
      </c>
      <c r="AE30" s="23">
        <f t="shared" si="12"/>
        <v>0</v>
      </c>
      <c r="AF30" s="23">
        <f t="shared" si="13"/>
        <v>0</v>
      </c>
      <c r="AG30" s="23">
        <f t="shared" si="14"/>
        <v>0</v>
      </c>
      <c r="AH30" s="23">
        <f t="shared" si="15"/>
        <v>0</v>
      </c>
      <c r="AI30" s="39">
        <f t="shared" si="16"/>
        <v>-1.5463766882863227E-2</v>
      </c>
      <c r="AJ30" s="39">
        <f t="shared" si="17"/>
        <v>0</v>
      </c>
      <c r="AK30" s="5">
        <f t="shared" si="18"/>
        <v>0</v>
      </c>
      <c r="AL30" s="23">
        <f t="shared" si="18"/>
        <v>244.75691461499994</v>
      </c>
      <c r="AM30" s="23">
        <f t="shared" si="18"/>
        <v>0</v>
      </c>
      <c r="AN30" s="23">
        <f t="shared" si="18"/>
        <v>0</v>
      </c>
      <c r="AO30" s="23">
        <f t="shared" si="18"/>
        <v>0</v>
      </c>
      <c r="AP30" s="117">
        <f t="shared" si="18"/>
        <v>0</v>
      </c>
      <c r="AQ30" s="40">
        <f t="shared" si="19"/>
        <v>0</v>
      </c>
      <c r="AR30" s="23">
        <f t="shared" si="20"/>
        <v>7359.8404224730484</v>
      </c>
      <c r="AS30">
        <f t="shared" si="21"/>
        <v>0</v>
      </c>
      <c r="AT30">
        <f t="shared" si="22"/>
        <v>0</v>
      </c>
      <c r="AU30">
        <f t="shared" si="23"/>
        <v>0</v>
      </c>
      <c r="AV30" s="14">
        <f t="shared" si="24"/>
        <v>0</v>
      </c>
    </row>
    <row r="31" spans="2:48" ht="15.75" thickBot="1" x14ac:dyDescent="0.3">
      <c r="B31" s="251" t="s">
        <v>28</v>
      </c>
      <c r="C31" s="252"/>
      <c r="D31" s="27">
        <f>D27*D29</f>
        <v>5.4453309842611097E-6</v>
      </c>
      <c r="G31" s="18">
        <v>24</v>
      </c>
      <c r="H31" s="18"/>
      <c r="I31" s="44"/>
      <c r="J31" s="45"/>
      <c r="K31" s="45"/>
      <c r="L31" s="45"/>
      <c r="M31" s="45"/>
      <c r="N31" s="45"/>
      <c r="O31" s="45"/>
      <c r="P31" s="45"/>
      <c r="Q31" s="46"/>
      <c r="R31" s="35">
        <f t="shared" si="0"/>
        <v>0</v>
      </c>
      <c r="S31" s="36">
        <f t="shared" si="1"/>
        <v>0</v>
      </c>
      <c r="T31" s="33">
        <f t="shared" si="25"/>
        <v>-1.6274555362343292E-9</v>
      </c>
      <c r="U31" s="36">
        <f t="shared" si="3"/>
        <v>0</v>
      </c>
      <c r="V31" s="36">
        <f t="shared" si="4"/>
        <v>0</v>
      </c>
      <c r="W31" s="36">
        <f t="shared" si="5"/>
        <v>0</v>
      </c>
      <c r="X31" s="36">
        <f t="shared" si="6"/>
        <v>0</v>
      </c>
      <c r="Y31" s="36">
        <f t="shared" si="7"/>
        <v>0</v>
      </c>
      <c r="Z31" s="37">
        <f t="shared" si="8"/>
        <v>0</v>
      </c>
      <c r="AA31" s="38">
        <f>((Branco!$O$10-R31)/(Branco!$O$10))*100</f>
        <v>100</v>
      </c>
      <c r="AB31" s="39">
        <f>((Branco!$T$10-W31)/(Branco!$T$10))*100</f>
        <v>100</v>
      </c>
      <c r="AC31" s="40">
        <f t="shared" si="10"/>
        <v>0</v>
      </c>
      <c r="AD31" s="23">
        <f t="shared" si="11"/>
        <v>100</v>
      </c>
      <c r="AE31" s="23">
        <f t="shared" si="12"/>
        <v>0</v>
      </c>
      <c r="AF31" s="23">
        <f t="shared" si="13"/>
        <v>0</v>
      </c>
      <c r="AG31" s="23">
        <f t="shared" si="14"/>
        <v>0</v>
      </c>
      <c r="AH31" s="23">
        <f t="shared" si="15"/>
        <v>0</v>
      </c>
      <c r="AI31" s="39">
        <f t="shared" si="16"/>
        <v>-1.5463766882863227E-2</v>
      </c>
      <c r="AJ31" s="107">
        <f t="shared" si="17"/>
        <v>0</v>
      </c>
      <c r="AK31" s="6">
        <f t="shared" si="18"/>
        <v>0</v>
      </c>
      <c r="AL31" s="118">
        <f t="shared" si="18"/>
        <v>244.75691461499994</v>
      </c>
      <c r="AM31" s="118">
        <f t="shared" si="18"/>
        <v>0</v>
      </c>
      <c r="AN31" s="118">
        <f t="shared" si="18"/>
        <v>0</v>
      </c>
      <c r="AO31" s="118">
        <f t="shared" si="18"/>
        <v>0</v>
      </c>
      <c r="AP31" s="119">
        <f t="shared" si="18"/>
        <v>0</v>
      </c>
      <c r="AQ31" s="121">
        <f t="shared" si="19"/>
        <v>0</v>
      </c>
      <c r="AR31" s="118">
        <f t="shared" si="20"/>
        <v>7359.8404224730484</v>
      </c>
      <c r="AS31" s="114">
        <f t="shared" si="21"/>
        <v>0</v>
      </c>
      <c r="AT31" s="114">
        <f t="shared" si="22"/>
        <v>0</v>
      </c>
      <c r="AU31" s="114">
        <f t="shared" si="23"/>
        <v>0</v>
      </c>
      <c r="AV31" s="15">
        <f t="shared" si="24"/>
        <v>0</v>
      </c>
    </row>
    <row r="32" spans="2:48" x14ac:dyDescent="0.25">
      <c r="AA32" s="110" t="s">
        <v>57</v>
      </c>
    </row>
    <row r="33" spans="2:27" ht="15.75" thickBot="1" x14ac:dyDescent="0.3">
      <c r="B33" s="28">
        <f>D27*0.24</f>
        <v>1.9603191543339994E-6</v>
      </c>
      <c r="C33" s="1">
        <v>1028</v>
      </c>
      <c r="AA33" s="111">
        <f>AVERAGE(AA12:AA28)</f>
        <v>4.9679410742635968</v>
      </c>
    </row>
    <row r="34" spans="2:27" ht="15.75" thickBot="1" x14ac:dyDescent="0.3">
      <c r="B34" s="28">
        <f>B33/C36</f>
        <v>1.9137512082661891E-9</v>
      </c>
      <c r="C34">
        <v>1009</v>
      </c>
    </row>
    <row r="35" spans="2:27" ht="15.75" thickBot="1" x14ac:dyDescent="0.3">
      <c r="C35">
        <v>1036</v>
      </c>
      <c r="F35" s="265" t="s">
        <v>68</v>
      </c>
      <c r="G35" s="255" t="s">
        <v>60</v>
      </c>
      <c r="H35" s="256"/>
      <c r="I35" s="256"/>
      <c r="J35" s="256"/>
      <c r="K35" s="256"/>
      <c r="L35" s="257"/>
      <c r="M35" s="268" t="s">
        <v>35</v>
      </c>
      <c r="N35" s="258" t="s">
        <v>36</v>
      </c>
      <c r="O35" s="258" t="s">
        <v>38</v>
      </c>
      <c r="P35" s="265" t="s">
        <v>53</v>
      </c>
      <c r="Q35" s="265" t="s">
        <v>69</v>
      </c>
    </row>
    <row r="36" spans="2:27" ht="15.75" thickBot="1" x14ac:dyDescent="0.3">
      <c r="C36" s="1">
        <f>AVERAGE(C33:C35)</f>
        <v>1024.3333333333333</v>
      </c>
      <c r="F36" s="266"/>
      <c r="G36" s="131" t="s">
        <v>40</v>
      </c>
      <c r="H36" s="132" t="s">
        <v>41</v>
      </c>
      <c r="I36" s="132" t="s">
        <v>42</v>
      </c>
      <c r="J36" s="132" t="s">
        <v>10</v>
      </c>
      <c r="K36" s="132" t="s">
        <v>37</v>
      </c>
      <c r="L36" s="163" t="s">
        <v>11</v>
      </c>
      <c r="M36" s="269"/>
      <c r="N36" s="259"/>
      <c r="O36" s="259"/>
      <c r="P36" s="266"/>
      <c r="Q36" s="266"/>
    </row>
    <row r="37" spans="2:27" x14ac:dyDescent="0.25">
      <c r="F37" s="152">
        <v>1</v>
      </c>
      <c r="G37" s="160">
        <f t="shared" ref="G37:L37" si="26">AVERAGE(AC9:AC12)</f>
        <v>44.030254352717954</v>
      </c>
      <c r="H37" s="165">
        <f t="shared" si="26"/>
        <v>0.46489208207875848</v>
      </c>
      <c r="I37" s="165">
        <f t="shared" si="26"/>
        <v>18.295823129709298</v>
      </c>
      <c r="J37" s="165">
        <f t="shared" si="26"/>
        <v>9.3594650919167002</v>
      </c>
      <c r="K37" s="165">
        <f t="shared" si="26"/>
        <v>15.963488281123436</v>
      </c>
      <c r="L37" s="166">
        <f t="shared" si="26"/>
        <v>11.88607706245385</v>
      </c>
      <c r="M37" s="173">
        <f>AVERAGE(AA10:AA12)</f>
        <v>6.3258555671390146</v>
      </c>
      <c r="N37" s="170">
        <f>AVERAGE(AB12)</f>
        <v>2.866287020332694</v>
      </c>
      <c r="O37" s="173">
        <f>AVERAGE(AI9:AI12)</f>
        <v>77.060709819642653</v>
      </c>
      <c r="P37" s="173">
        <f>AVERAGE(AJ9:AJ12)</f>
        <v>5.5914162692396596</v>
      </c>
      <c r="Q37" s="176">
        <f>AVERAGE(AQ10:AQ12)</f>
        <v>289.78290603097088</v>
      </c>
    </row>
    <row r="38" spans="2:27" x14ac:dyDescent="0.25">
      <c r="F38" s="148">
        <v>2</v>
      </c>
      <c r="G38" s="161">
        <f t="shared" ref="G38:L38" si="27">AVERAGE(AC13:AC16)</f>
        <v>41.164858875243524</v>
      </c>
      <c r="H38" s="164">
        <f t="shared" si="27"/>
        <v>0.59581439330610264</v>
      </c>
      <c r="I38" s="164">
        <f t="shared" si="27"/>
        <v>20.63848597531323</v>
      </c>
      <c r="J38" s="164">
        <f t="shared" si="27"/>
        <v>10.70787654222838</v>
      </c>
      <c r="K38" s="164">
        <f t="shared" si="27"/>
        <v>18.047885721434437</v>
      </c>
      <c r="L38" s="167">
        <f t="shared" si="27"/>
        <v>8.8450784924743253</v>
      </c>
      <c r="M38" s="174">
        <f>AVERAGE(AA15:AA16)</f>
        <v>5.0368740105795577</v>
      </c>
      <c r="N38" s="171">
        <f>AVERAGE(AB13:AB16)</f>
        <v>2.5118131215531667</v>
      </c>
      <c r="O38" s="174">
        <f>AVERAGE(AI13:AI16)</f>
        <v>97.567870161897034</v>
      </c>
      <c r="P38" s="174">
        <f>AVERAGE(AJ13:AJ16)</f>
        <v>1.7823688733559662</v>
      </c>
      <c r="Q38" s="177">
        <f>AVERAGE(AQ13:AQ16)</f>
        <v>186.71376143152366</v>
      </c>
    </row>
    <row r="39" spans="2:27" x14ac:dyDescent="0.25">
      <c r="F39" s="148">
        <v>3</v>
      </c>
      <c r="G39" s="161">
        <f t="shared" ref="G39:L39" si="28">AVERAGE(AC17:AC20)</f>
        <v>40.462274664896135</v>
      </c>
      <c r="H39" s="164">
        <f t="shared" si="28"/>
        <v>0.57735324132057264</v>
      </c>
      <c r="I39" s="164">
        <f t="shared" si="28"/>
        <v>20.619755514637525</v>
      </c>
      <c r="J39" s="164">
        <f t="shared" si="28"/>
        <v>10.763065690261351</v>
      </c>
      <c r="K39" s="164">
        <f t="shared" si="28"/>
        <v>18.499809799164318</v>
      </c>
      <c r="L39" s="167">
        <f t="shared" si="28"/>
        <v>9.0777410897200923</v>
      </c>
      <c r="M39" s="174">
        <f>AVERAGE(AA17:AA20)</f>
        <v>4.761766863585466</v>
      </c>
      <c r="N39" s="171">
        <f>AVERAGE(AB17:AB20)</f>
        <v>2.1185774176773089</v>
      </c>
      <c r="O39" s="174">
        <f>AVERAGE(AI17:AI20)</f>
        <v>97.802973728323806</v>
      </c>
      <c r="P39" s="174">
        <f>AVERAGE(AJ17:AJ20)</f>
        <v>1.9271085501948944</v>
      </c>
      <c r="Q39" s="177">
        <f>AVERAGE(AQ17:AQ20)</f>
        <v>201.87610515002407</v>
      </c>
    </row>
    <row r="40" spans="2:27" x14ac:dyDescent="0.25">
      <c r="F40" s="148">
        <v>4</v>
      </c>
      <c r="G40" s="161">
        <f t="shared" ref="G40:L40" si="29">AVERAGE(AC21:AC24)</f>
        <v>40.146737819434414</v>
      </c>
      <c r="H40" s="164">
        <f t="shared" si="29"/>
        <v>0.55680260298969553</v>
      </c>
      <c r="I40" s="164">
        <f t="shared" si="29"/>
        <v>20.612694852377853</v>
      </c>
      <c r="J40" s="164">
        <f t="shared" si="29"/>
        <v>10.763871070263813</v>
      </c>
      <c r="K40" s="164">
        <f t="shared" si="29"/>
        <v>18.616915747281404</v>
      </c>
      <c r="L40" s="167">
        <f t="shared" si="29"/>
        <v>9.3029779076528261</v>
      </c>
      <c r="M40" s="174">
        <f>AVERAGE(AA21:AA24)</f>
        <v>5.2627514575852343</v>
      </c>
      <c r="N40" s="171">
        <f>AVERAGE(AB21:AB24)</f>
        <v>2.0702656026297017</v>
      </c>
      <c r="O40" s="174">
        <f>AVERAGE(AI21:AI24)</f>
        <v>97.7439761343187</v>
      </c>
      <c r="P40" s="174">
        <f>AVERAGE(AJ21:AJ24)</f>
        <v>2.1117030547606497</v>
      </c>
      <c r="Q40" s="177">
        <f>AVERAGE(AQ21:AQ24)</f>
        <v>221.21347958597073</v>
      </c>
    </row>
    <row r="41" spans="2:27" ht="15.75" thickBot="1" x14ac:dyDescent="0.3">
      <c r="F41" s="149">
        <v>5</v>
      </c>
      <c r="G41" s="162">
        <f t="shared" ref="G41:L41" si="30">AVERAGE(AC25:AC28)</f>
        <v>40.23102793680183</v>
      </c>
      <c r="H41" s="168">
        <f t="shared" si="30"/>
        <v>0.56037374071148016</v>
      </c>
      <c r="I41" s="168">
        <f t="shared" si="30"/>
        <v>20.744744548763677</v>
      </c>
      <c r="J41" s="168">
        <f t="shared" si="30"/>
        <v>10.832811343140675</v>
      </c>
      <c r="K41" s="168">
        <f t="shared" si="30"/>
        <v>18.083647927551795</v>
      </c>
      <c r="L41" s="169">
        <f t="shared" si="30"/>
        <v>9.5473945030305352</v>
      </c>
      <c r="M41" s="175">
        <f>AVERAGE(AA25:AA28)</f>
        <v>5.5494420634001278</v>
      </c>
      <c r="N41" s="172">
        <f>AVERAGE(AB25:AB28)</f>
        <v>2.0899273878234941</v>
      </c>
      <c r="O41" s="175">
        <f>AVERAGE(AI25:AI28)</f>
        <v>97.659352617355211</v>
      </c>
      <c r="P41" s="175">
        <f>AVERAGE(AJ25:AJ28)</f>
        <v>2.2323879497101902</v>
      </c>
      <c r="Q41" s="178">
        <f>AVERAGE(AQ25:AQ28)</f>
        <v>233.85594154816232</v>
      </c>
    </row>
  </sheetData>
  <mergeCells count="25">
    <mergeCell ref="P35:P36"/>
    <mergeCell ref="Q35:Q36"/>
    <mergeCell ref="F35:F36"/>
    <mergeCell ref="G35:L35"/>
    <mergeCell ref="M35:M36"/>
    <mergeCell ref="N35:N36"/>
    <mergeCell ref="O35:O36"/>
    <mergeCell ref="AA3:AA4"/>
    <mergeCell ref="B20:B22"/>
    <mergeCell ref="B23:B25"/>
    <mergeCell ref="B27:C27"/>
    <mergeCell ref="B28:C28"/>
    <mergeCell ref="B31:C31"/>
    <mergeCell ref="G3:G4"/>
    <mergeCell ref="H3:H4"/>
    <mergeCell ref="I3:Q3"/>
    <mergeCell ref="R3:Z3"/>
    <mergeCell ref="B29:C29"/>
    <mergeCell ref="B30:C30"/>
    <mergeCell ref="AJ3:AJ4"/>
    <mergeCell ref="AK3:AP3"/>
    <mergeCell ref="AQ3:AV3"/>
    <mergeCell ref="AB3:AB4"/>
    <mergeCell ref="AC3:AH3"/>
    <mergeCell ref="AI3:AI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38132-F560-4D68-ACB2-38660F5ADDE5}">
  <dimension ref="B2:AV41"/>
  <sheetViews>
    <sheetView topLeftCell="A15" zoomScale="90" zoomScaleNormal="90" workbookViewId="0">
      <selection activeCell="O37" sqref="O37:Q41"/>
    </sheetView>
  </sheetViews>
  <sheetFormatPr defaultRowHeight="15" x14ac:dyDescent="0.25"/>
  <cols>
    <col min="2" max="2" width="18.5703125" bestFit="1" customWidth="1"/>
    <col min="3" max="3" width="12.7109375" customWidth="1"/>
    <col min="4" max="4" width="13.5703125" customWidth="1"/>
    <col min="7" max="7" width="10.42578125" style="3" customWidth="1"/>
    <col min="8" max="8" width="12.5703125" style="3" customWidth="1"/>
    <col min="9" max="9" width="13.28515625" style="2" bestFit="1" customWidth="1"/>
    <col min="10" max="10" width="13.42578125" style="2" bestFit="1" customWidth="1"/>
    <col min="11" max="11" width="10.7109375" style="2" bestFit="1" customWidth="1"/>
    <col min="12" max="12" width="10.85546875" style="2" bestFit="1" customWidth="1"/>
    <col min="13" max="13" width="12.85546875" style="2" customWidth="1"/>
    <col min="14" max="14" width="11" style="2" bestFit="1" customWidth="1"/>
    <col min="15" max="15" width="10.28515625" style="2" bestFit="1" customWidth="1"/>
    <col min="16" max="16" width="12.5703125" style="2" customWidth="1"/>
    <col min="17" max="17" width="14.85546875" style="2" customWidth="1"/>
    <col min="18" max="18" width="12.28515625" customWidth="1"/>
    <col min="19" max="22" width="11.5703125" bestFit="1" customWidth="1"/>
    <col min="23" max="23" width="11.85546875" customWidth="1"/>
    <col min="24" max="26" width="11.5703125" bestFit="1" customWidth="1"/>
    <col min="27" max="27" width="14.28515625" customWidth="1"/>
    <col min="28" max="28" width="13.7109375" customWidth="1"/>
    <col min="29" max="29" width="9.5703125" style="3" bestFit="1" customWidth="1"/>
    <col min="30" max="30" width="9.28515625" style="3" bestFit="1" customWidth="1"/>
    <col min="31" max="33" width="9.5703125" style="3" bestFit="1" customWidth="1"/>
    <col min="34" max="34" width="9.140625" style="3"/>
    <col min="35" max="35" width="9.5703125" style="3" bestFit="1" customWidth="1"/>
    <col min="36" max="36" width="15.5703125" bestFit="1" customWidth="1"/>
  </cols>
  <sheetData>
    <row r="2" spans="2:48" ht="15.75" thickBot="1" x14ac:dyDescent="0.3"/>
    <row r="3" spans="2:48" ht="15.75" thickBot="1" x14ac:dyDescent="0.3">
      <c r="B3" s="10" t="s">
        <v>0</v>
      </c>
      <c r="C3" s="48">
        <v>44741</v>
      </c>
      <c r="G3" s="253" t="s">
        <v>31</v>
      </c>
      <c r="H3" s="253" t="s">
        <v>34</v>
      </c>
      <c r="I3" s="263" t="s">
        <v>32</v>
      </c>
      <c r="J3" s="263"/>
      <c r="K3" s="263"/>
      <c r="L3" s="263"/>
      <c r="M3" s="263"/>
      <c r="N3" s="263"/>
      <c r="O3" s="263"/>
      <c r="P3" s="263"/>
      <c r="Q3" s="264"/>
      <c r="R3" s="243" t="s">
        <v>61</v>
      </c>
      <c r="S3" s="243"/>
      <c r="T3" s="243"/>
      <c r="U3" s="243"/>
      <c r="V3" s="243"/>
      <c r="W3" s="243"/>
      <c r="X3" s="243"/>
      <c r="Y3" s="243"/>
      <c r="Z3" s="244"/>
      <c r="AA3" s="258" t="s">
        <v>35</v>
      </c>
      <c r="AB3" s="258" t="s">
        <v>36</v>
      </c>
      <c r="AC3" s="255" t="s">
        <v>60</v>
      </c>
      <c r="AD3" s="256"/>
      <c r="AE3" s="256"/>
      <c r="AF3" s="256"/>
      <c r="AG3" s="256"/>
      <c r="AH3" s="256"/>
      <c r="AI3" s="258" t="s">
        <v>38</v>
      </c>
      <c r="AJ3" s="253" t="s">
        <v>53</v>
      </c>
      <c r="AK3" s="255" t="s">
        <v>58</v>
      </c>
      <c r="AL3" s="256"/>
      <c r="AM3" s="256"/>
      <c r="AN3" s="256"/>
      <c r="AO3" s="256"/>
      <c r="AP3" s="257"/>
      <c r="AQ3" s="255" t="s">
        <v>59</v>
      </c>
      <c r="AR3" s="256"/>
      <c r="AS3" s="256"/>
      <c r="AT3" s="256"/>
      <c r="AU3" s="256"/>
      <c r="AV3" s="257"/>
    </row>
    <row r="4" spans="2:48" ht="15.75" thickBot="1" x14ac:dyDescent="0.3">
      <c r="B4" s="11" t="s">
        <v>1</v>
      </c>
      <c r="C4" s="49" t="s">
        <v>55</v>
      </c>
      <c r="G4" s="254"/>
      <c r="H4" s="254"/>
      <c r="I4" s="19" t="s">
        <v>43</v>
      </c>
      <c r="J4" s="20" t="s">
        <v>44</v>
      </c>
      <c r="K4" s="20" t="s">
        <v>45</v>
      </c>
      <c r="L4" s="20" t="s">
        <v>46</v>
      </c>
      <c r="M4" s="20" t="s">
        <v>47</v>
      </c>
      <c r="N4" s="20" t="s">
        <v>48</v>
      </c>
      <c r="O4" s="20" t="s">
        <v>49</v>
      </c>
      <c r="P4" s="20" t="s">
        <v>50</v>
      </c>
      <c r="Q4" s="31" t="s">
        <v>51</v>
      </c>
      <c r="R4" s="19" t="s">
        <v>18</v>
      </c>
      <c r="S4" s="20" t="s">
        <v>19</v>
      </c>
      <c r="T4" s="20" t="s">
        <v>6</v>
      </c>
      <c r="U4" s="20" t="s">
        <v>7</v>
      </c>
      <c r="V4" s="20" t="s">
        <v>10</v>
      </c>
      <c r="W4" s="20" t="s">
        <v>8</v>
      </c>
      <c r="X4" s="20" t="s">
        <v>9</v>
      </c>
      <c r="Y4" s="20" t="s">
        <v>12</v>
      </c>
      <c r="Z4" s="31" t="s">
        <v>11</v>
      </c>
      <c r="AA4" s="267"/>
      <c r="AB4" s="259"/>
      <c r="AC4" s="131" t="s">
        <v>40</v>
      </c>
      <c r="AD4" s="132" t="s">
        <v>41</v>
      </c>
      <c r="AE4" s="132" t="s">
        <v>42</v>
      </c>
      <c r="AF4" s="132" t="s">
        <v>10</v>
      </c>
      <c r="AG4" s="132" t="s">
        <v>37</v>
      </c>
      <c r="AH4" s="132" t="s">
        <v>11</v>
      </c>
      <c r="AI4" s="270"/>
      <c r="AJ4" s="248"/>
      <c r="AK4" s="19" t="s">
        <v>40</v>
      </c>
      <c r="AL4" s="20" t="s">
        <v>41</v>
      </c>
      <c r="AM4" s="20" t="s">
        <v>42</v>
      </c>
      <c r="AN4" s="20" t="s">
        <v>10</v>
      </c>
      <c r="AO4" s="20" t="s">
        <v>37</v>
      </c>
      <c r="AP4" s="31" t="s">
        <v>11</v>
      </c>
      <c r="AQ4" s="19" t="s">
        <v>40</v>
      </c>
      <c r="AR4" s="20" t="s">
        <v>41</v>
      </c>
      <c r="AS4" s="20" t="s">
        <v>42</v>
      </c>
      <c r="AT4" s="20" t="s">
        <v>10</v>
      </c>
      <c r="AU4" s="20" t="s">
        <v>37</v>
      </c>
      <c r="AV4" s="31" t="s">
        <v>11</v>
      </c>
    </row>
    <row r="5" spans="2:48" x14ac:dyDescent="0.25">
      <c r="B5" s="11" t="s">
        <v>2</v>
      </c>
      <c r="C5" s="102">
        <v>0.20039999999999999</v>
      </c>
      <c r="G5" s="63" t="s">
        <v>33</v>
      </c>
      <c r="H5" s="63"/>
      <c r="I5" s="64">
        <v>25680</v>
      </c>
      <c r="J5" s="85"/>
      <c r="K5" s="88"/>
      <c r="L5" s="65"/>
      <c r="M5" s="88"/>
      <c r="N5" s="65">
        <v>44353</v>
      </c>
      <c r="O5" s="88"/>
      <c r="P5" s="88"/>
      <c r="Q5" s="66"/>
      <c r="R5" s="67">
        <f>I5*$D$9</f>
        <v>3.8385376763905928E-6</v>
      </c>
      <c r="S5" s="68">
        <f>J5*$D$10</f>
        <v>0</v>
      </c>
      <c r="T5" s="68">
        <f>K5*$D$11</f>
        <v>0</v>
      </c>
      <c r="U5" s="68">
        <f>L5*$D$12</f>
        <v>0</v>
      </c>
      <c r="V5" s="68">
        <f>M5*$D$13</f>
        <v>0</v>
      </c>
      <c r="W5" s="68">
        <f>N5*$D$14</f>
        <v>5.6429135112029163E-6</v>
      </c>
      <c r="X5" s="68">
        <f>O5*$D$15</f>
        <v>0</v>
      </c>
      <c r="Y5" s="68">
        <f>P5*$D$16</f>
        <v>0</v>
      </c>
      <c r="Z5" s="69">
        <f>Q5*$D$18</f>
        <v>0</v>
      </c>
      <c r="AA5" s="70"/>
      <c r="AB5" s="71"/>
      <c r="AC5" s="72"/>
      <c r="AD5" s="73"/>
      <c r="AE5" s="73"/>
      <c r="AF5" s="73"/>
      <c r="AG5" s="73"/>
      <c r="AH5" s="73"/>
      <c r="AI5" s="63"/>
      <c r="AJ5" s="133"/>
      <c r="AK5" s="127"/>
      <c r="AL5" s="125"/>
      <c r="AM5" s="125"/>
      <c r="AN5" s="125"/>
      <c r="AO5" s="125"/>
      <c r="AP5" s="126"/>
      <c r="AQ5" s="127"/>
      <c r="AR5" s="125"/>
      <c r="AS5" s="125"/>
      <c r="AT5" s="125"/>
      <c r="AU5" s="125"/>
      <c r="AV5" s="126"/>
    </row>
    <row r="6" spans="2:48" ht="15.75" thickBot="1" x14ac:dyDescent="0.3">
      <c r="B6" s="12" t="s">
        <v>3</v>
      </c>
      <c r="C6" s="47">
        <v>1</v>
      </c>
      <c r="G6" s="53" t="s">
        <v>33</v>
      </c>
      <c r="H6" s="53"/>
      <c r="I6" s="54">
        <v>24811</v>
      </c>
      <c r="J6" s="86"/>
      <c r="K6" s="89"/>
      <c r="L6" s="55"/>
      <c r="M6" s="89"/>
      <c r="N6" s="55">
        <v>44361</v>
      </c>
      <c r="O6" s="89"/>
      <c r="P6" s="89"/>
      <c r="Q6" s="56"/>
      <c r="R6" s="57">
        <f t="shared" ref="R6:R31" si="0">I6*$D$9</f>
        <v>3.7086432355501167E-6</v>
      </c>
      <c r="S6" s="58">
        <f t="shared" ref="S6:S31" si="1">J6*$D$10</f>
        <v>0</v>
      </c>
      <c r="T6" s="58">
        <f t="shared" ref="T6:T7" si="2">K6*$D$11</f>
        <v>0</v>
      </c>
      <c r="U6" s="58">
        <f t="shared" ref="U6:U31" si="3">L6*$D$12</f>
        <v>0</v>
      </c>
      <c r="V6" s="58">
        <f t="shared" ref="V6:V31" si="4">M6*$D$13</f>
        <v>0</v>
      </c>
      <c r="W6" s="58">
        <f t="shared" ref="W6:W31" si="5">N6*$D$14</f>
        <v>5.6439313297966894E-6</v>
      </c>
      <c r="X6" s="58">
        <f t="shared" ref="X6:X31" si="6">O6*$D$15</f>
        <v>0</v>
      </c>
      <c r="Y6" s="58">
        <f t="shared" ref="Y6:Y31" si="7">P6*$D$16</f>
        <v>0</v>
      </c>
      <c r="Z6" s="59">
        <f t="shared" ref="Z6:Z31" si="8">Q6*$D$18</f>
        <v>0</v>
      </c>
      <c r="AA6" s="51"/>
      <c r="AB6" s="60"/>
      <c r="AC6" s="61"/>
      <c r="AD6" s="62"/>
      <c r="AE6" s="62"/>
      <c r="AF6" s="62"/>
      <c r="AG6" s="62"/>
      <c r="AH6" s="62"/>
      <c r="AI6" s="53"/>
      <c r="AJ6" s="108"/>
      <c r="AK6" s="130"/>
      <c r="AL6" s="128"/>
      <c r="AM6" s="128"/>
      <c r="AN6" s="128"/>
      <c r="AO6" s="128"/>
      <c r="AP6" s="129"/>
      <c r="AQ6" s="130"/>
      <c r="AR6" s="128"/>
      <c r="AS6" s="128"/>
      <c r="AT6" s="128"/>
      <c r="AU6" s="128"/>
      <c r="AV6" s="129"/>
    </row>
    <row r="7" spans="2:48" ht="15.75" thickBot="1" x14ac:dyDescent="0.3">
      <c r="G7" s="74" t="s">
        <v>33</v>
      </c>
      <c r="H7" s="74"/>
      <c r="I7" s="75">
        <v>25927</v>
      </c>
      <c r="J7" s="87"/>
      <c r="K7" s="90"/>
      <c r="L7" s="76"/>
      <c r="M7" s="90"/>
      <c r="N7" s="76">
        <v>46800</v>
      </c>
      <c r="O7" s="90"/>
      <c r="P7" s="90"/>
      <c r="Q7" s="77"/>
      <c r="R7" s="78">
        <f t="shared" si="0"/>
        <v>3.8754581906455955E-6</v>
      </c>
      <c r="S7" s="79">
        <f t="shared" si="1"/>
        <v>0</v>
      </c>
      <c r="T7" s="79">
        <f t="shared" si="2"/>
        <v>0</v>
      </c>
      <c r="U7" s="79">
        <f t="shared" si="3"/>
        <v>0</v>
      </c>
      <c r="V7" s="79">
        <f t="shared" si="4"/>
        <v>0</v>
      </c>
      <c r="W7" s="79">
        <f t="shared" si="5"/>
        <v>5.9542387735732978E-6</v>
      </c>
      <c r="X7" s="79">
        <f t="shared" si="6"/>
        <v>0</v>
      </c>
      <c r="Y7" s="79">
        <f t="shared" si="7"/>
        <v>0</v>
      </c>
      <c r="Z7" s="80">
        <f t="shared" si="8"/>
        <v>0</v>
      </c>
      <c r="AA7" s="81"/>
      <c r="AB7" s="82"/>
      <c r="AC7" s="83"/>
      <c r="AD7" s="84"/>
      <c r="AE7" s="84"/>
      <c r="AF7" s="84"/>
      <c r="AG7" s="84"/>
      <c r="AH7" s="84"/>
      <c r="AI7" s="74"/>
      <c r="AJ7" s="109"/>
      <c r="AK7" s="130"/>
      <c r="AL7" s="128"/>
      <c r="AM7" s="128"/>
      <c r="AN7" s="128"/>
      <c r="AO7" s="128"/>
      <c r="AP7" s="129"/>
      <c r="AQ7" s="130"/>
      <c r="AR7" s="128"/>
      <c r="AS7" s="128"/>
      <c r="AT7" s="128"/>
      <c r="AU7" s="128"/>
      <c r="AV7" s="129"/>
    </row>
    <row r="8" spans="2:48" ht="15.75" thickBot="1" x14ac:dyDescent="0.3">
      <c r="B8" s="8" t="s">
        <v>4</v>
      </c>
      <c r="C8" s="16" t="s">
        <v>14</v>
      </c>
      <c r="D8" s="9" t="s">
        <v>5</v>
      </c>
      <c r="G8" s="17">
        <v>1</v>
      </c>
      <c r="H8" s="17">
        <v>1</v>
      </c>
      <c r="I8" s="41">
        <v>14408</v>
      </c>
      <c r="J8" s="42">
        <v>1568</v>
      </c>
      <c r="K8" s="42">
        <v>90</v>
      </c>
      <c r="L8" s="42">
        <v>250</v>
      </c>
      <c r="M8" s="42">
        <v>209</v>
      </c>
      <c r="N8" s="42">
        <v>560</v>
      </c>
      <c r="O8" s="42">
        <v>484</v>
      </c>
      <c r="P8" s="42"/>
      <c r="Q8" s="43">
        <v>3627</v>
      </c>
      <c r="R8" s="32">
        <f t="shared" si="0"/>
        <v>2.1536468396197687E-6</v>
      </c>
      <c r="S8" s="33">
        <f t="shared" si="1"/>
        <v>2.4645934170408432E-7</v>
      </c>
      <c r="T8" s="33">
        <f>(K8-11)*$D$11</f>
        <v>1.1688089760228364E-8</v>
      </c>
      <c r="U8" s="33">
        <f t="shared" si="3"/>
        <v>3.8894204474203749E-8</v>
      </c>
      <c r="V8" s="33">
        <f t="shared" si="4"/>
        <v>3.0921655188452254E-8</v>
      </c>
      <c r="W8" s="33">
        <f t="shared" si="5"/>
        <v>7.1247301564124932E-8</v>
      </c>
      <c r="X8" s="33">
        <f t="shared" si="6"/>
        <v>5.2624077421680109E-8</v>
      </c>
      <c r="Y8" s="33">
        <f t="shared" si="7"/>
        <v>0</v>
      </c>
      <c r="Z8" s="34">
        <f t="shared" si="8"/>
        <v>3.5565040660599244E-7</v>
      </c>
      <c r="AA8" s="38">
        <f>((Branco!$O$10-R8)/(Branco!$O$10))*100</f>
        <v>44.368508436619173</v>
      </c>
      <c r="AB8" s="39">
        <f>((Branco!$T$10-W8)/(Branco!$T$10))*100</f>
        <v>98.741645747597246</v>
      </c>
      <c r="AC8" s="40">
        <f>(S8/SUM(S8,T8,U8,V8,X8,Z8,Y8))*100</f>
        <v>33.475508866998489</v>
      </c>
      <c r="AD8" s="23">
        <f>(T8/SUM(S8,T8,U8,V8,X8,Z8,Y8))*100</f>
        <v>1.5875427959090211</v>
      </c>
      <c r="AE8" s="23">
        <f>(U8/SUM(S8,T8,U8,V8,X8,Z8,Y8))*100</f>
        <v>5.2828319581991439</v>
      </c>
      <c r="AF8" s="23">
        <f>(V8/SUM(S8,T8,U8,V8,X8,Z8,Y8))*100</f>
        <v>4.199954991708676</v>
      </c>
      <c r="AG8" s="23">
        <f>(X8/SUM(S8,T8,U8,V8,X8,Z8,Y8))*100</f>
        <v>7.1477013537680563</v>
      </c>
      <c r="AH8" s="23">
        <f>(Z8/SUM(S8,T8,U8,V8,X8,Z8,Y8))*100</f>
        <v>48.306460033416613</v>
      </c>
      <c r="AI8" s="39">
        <f>(((R8/3)+(S8/3)+(2*T8/3)+(2*U8/3)+(V8)+(W8)+(X8))/(((AVERAGE($W$5:$W$7)))+((AVERAGE($R$5:$R$7))/3)))*100</f>
        <v>14.089514970034994</v>
      </c>
      <c r="AJ8" s="39">
        <f>(AC8*AA8)/100</f>
        <v>14.852583975855422</v>
      </c>
      <c r="AK8" s="155">
        <f>((AC8/100)*($AA8/100)*$C$25)/($C$5/1000)</f>
        <v>36.370866362879639</v>
      </c>
      <c r="AL8" s="1">
        <f>((AD8/100)*($AA8/100)*$C$25)/($C$5/1000)</f>
        <v>1.7248522525756744</v>
      </c>
      <c r="AM8" s="1">
        <f t="shared" ref="AM8:AP23" si="9">((AE8/100)*($AA8/100)*$C$25)/($C$5/1000)</f>
        <v>5.7397536788046066</v>
      </c>
      <c r="AN8" s="1">
        <f t="shared" si="9"/>
        <v>4.5632167188394419</v>
      </c>
      <c r="AO8" s="1">
        <f t="shared" si="9"/>
        <v>7.7659190117930921</v>
      </c>
      <c r="AP8" s="156">
        <f t="shared" si="9"/>
        <v>52.484573403191845</v>
      </c>
      <c r="AQ8" s="155">
        <f>AK8*42.8</f>
        <v>1556.6730803312485</v>
      </c>
      <c r="AR8" s="1">
        <f>AL8*30.07</f>
        <v>51.866307234950533</v>
      </c>
      <c r="AS8" s="1">
        <f>AM8*28.05</f>
        <v>161.00009069046922</v>
      </c>
      <c r="AT8" s="1">
        <f>AN8*16.04</f>
        <v>73.193996170184647</v>
      </c>
      <c r="AU8" s="1">
        <f>AO8*28.01</f>
        <v>217.52339152032451</v>
      </c>
      <c r="AV8" s="156">
        <f>AP8*2</f>
        <v>104.96914680638369</v>
      </c>
    </row>
    <row r="9" spans="2:48" x14ac:dyDescent="0.25">
      <c r="B9" s="4" t="s">
        <v>18</v>
      </c>
      <c r="C9" s="3" t="s">
        <v>15</v>
      </c>
      <c r="D9" s="29">
        <v>1.4947576621458694E-10</v>
      </c>
      <c r="G9" s="17">
        <v>2</v>
      </c>
      <c r="H9" s="17">
        <v>15</v>
      </c>
      <c r="I9" s="41">
        <v>24336</v>
      </c>
      <c r="J9" s="42">
        <v>484</v>
      </c>
      <c r="K9" s="42">
        <v>23</v>
      </c>
      <c r="L9" s="42">
        <v>194</v>
      </c>
      <c r="M9" s="42">
        <v>106</v>
      </c>
      <c r="N9" s="42">
        <v>40194</v>
      </c>
      <c r="O9" s="42">
        <v>235</v>
      </c>
      <c r="P9" s="42"/>
      <c r="Q9" s="43">
        <v>151</v>
      </c>
      <c r="R9" s="32">
        <f t="shared" si="0"/>
        <v>3.6376422465981881E-6</v>
      </c>
      <c r="S9" s="33">
        <f t="shared" si="1"/>
        <v>7.6075460066821939E-8</v>
      </c>
      <c r="T9" s="33">
        <f t="shared" ref="T9:T31" si="10">(K9-11)*$D$11</f>
        <v>1.7754060395283593E-9</v>
      </c>
      <c r="U9" s="33">
        <f t="shared" si="3"/>
        <v>3.0181902671982108E-8</v>
      </c>
      <c r="V9" s="33">
        <f t="shared" si="4"/>
        <v>1.5682753349167174E-8</v>
      </c>
      <c r="W9" s="33">
        <f t="shared" si="5"/>
        <v>5.1137750697650674E-6</v>
      </c>
      <c r="X9" s="33">
        <f t="shared" si="6"/>
        <v>2.5550946682014102E-8</v>
      </c>
      <c r="Y9" s="33">
        <f t="shared" si="7"/>
        <v>0</v>
      </c>
      <c r="Z9" s="34">
        <f t="shared" si="8"/>
        <v>1.4806509897299383E-8</v>
      </c>
      <c r="AA9" s="38">
        <f>((Branco!$O$10-R9)/(Branco!$O$10))*100</f>
        <v>6.0349820456388228</v>
      </c>
      <c r="AB9" s="39">
        <f>((Branco!$T$10-W9)/(Branco!$T$10))*100</f>
        <v>9.6816235337925836</v>
      </c>
      <c r="AC9" s="40">
        <f t="shared" ref="AC9:AC31" si="11">(S9/SUM(S9,T9,U9,V9,X9,Z9,Y9))*100</f>
        <v>46.366842771083874</v>
      </c>
      <c r="AD9" s="23">
        <f t="shared" ref="AD9:AD31" si="12">(T9/SUM(S9,T9,U9,V9,X9,Z9,Y9))*100</f>
        <v>1.0820831397843309</v>
      </c>
      <c r="AE9" s="23">
        <f t="shared" ref="AE9:AE31" si="13">(U9/SUM(S9,T9,U9,V9,X9,Z9,Y9))*100</f>
        <v>18.395413376333622</v>
      </c>
      <c r="AF9" s="23">
        <f t="shared" ref="AF9:AF31" si="14">(V9/SUM(S9,T9,U9,V9,X9,Z9,Y9))*100</f>
        <v>9.5584010680949216</v>
      </c>
      <c r="AG9" s="23">
        <f t="shared" ref="AG9:AG31" si="15">(X9/SUM(S9,T9,U9,V9,X9,Z9,Y9))*100</f>
        <v>15.572915713118038</v>
      </c>
      <c r="AH9" s="23">
        <f t="shared" ref="AH9:AH31" si="16">(Z9/SUM(S9,T9,U9,V9,X9,Z9,Y9))*100</f>
        <v>9.0243439315852125</v>
      </c>
      <c r="AI9" s="39">
        <f t="shared" ref="AI9:AI31" si="17">(((R9/3)+(S9/3)+(2*T9/3)+(2*U9/3)+(V9)+(W9)+(X9))/(((AVERAGE($W$5:$W$7)))+((AVERAGE($R$5:$R$7))/3)))*100</f>
        <v>91.420005244234076</v>
      </c>
      <c r="AJ9" s="39">
        <f t="shared" ref="AJ9:AJ28" si="18">(AC9*AA9)/100</f>
        <v>2.7982306363644942</v>
      </c>
      <c r="AK9" s="155">
        <f t="shared" ref="AK9:AK31" si="19">((AC9/100)*($AA9/100)*$C$25)/($C$5/1000)</f>
        <v>6.8522805656695205</v>
      </c>
      <c r="AL9" s="1">
        <f t="shared" ref="AL9:AP31" si="20">((AD9/100)*($AA9/100)*$C$25)/($C$5/1000)</f>
        <v>0.15991464645953724</v>
      </c>
      <c r="AM9" s="1">
        <f t="shared" si="9"/>
        <v>2.7185489898121316</v>
      </c>
      <c r="AN9" s="1">
        <f t="shared" si="9"/>
        <v>1.412579377059245</v>
      </c>
      <c r="AO9" s="1">
        <f t="shared" si="9"/>
        <v>2.3014288080523921</v>
      </c>
      <c r="AP9" s="156">
        <f t="shared" si="9"/>
        <v>1.3336542417954571</v>
      </c>
      <c r="AQ9" s="155">
        <f t="shared" ref="AQ9:AQ31" si="21">AK9*42.8</f>
        <v>293.27760821065544</v>
      </c>
      <c r="AR9" s="1">
        <f t="shared" ref="AR9:AR31" si="22">AL9*30.07</f>
        <v>4.8086334190382845</v>
      </c>
      <c r="AS9" s="1">
        <f t="shared" ref="AS9:AS31" si="23">AM9*28.05</f>
        <v>76.255299164230294</v>
      </c>
      <c r="AT9" s="1">
        <f t="shared" ref="AT9:AT31" si="24">AN9*16.04</f>
        <v>22.657773208030289</v>
      </c>
      <c r="AU9" s="1">
        <f t="shared" ref="AU9:AU31" si="25">AO9*28.01</f>
        <v>64.46302091354751</v>
      </c>
      <c r="AV9" s="156">
        <f t="shared" ref="AV9:AV31" si="26">AP9*2</f>
        <v>2.6673084835909142</v>
      </c>
    </row>
    <row r="10" spans="2:48" x14ac:dyDescent="0.25">
      <c r="B10" s="4" t="s">
        <v>19</v>
      </c>
      <c r="C10" s="3" t="s">
        <v>15</v>
      </c>
      <c r="D10" s="29">
        <f>(D9)*(D12/D11)</f>
        <v>1.5718070261740071E-10</v>
      </c>
      <c r="G10" s="17">
        <v>3</v>
      </c>
      <c r="H10" s="17">
        <v>30</v>
      </c>
      <c r="I10" s="41">
        <v>24996</v>
      </c>
      <c r="J10" s="42">
        <v>449</v>
      </c>
      <c r="K10" s="42">
        <v>20</v>
      </c>
      <c r="L10" s="42">
        <v>197</v>
      </c>
      <c r="M10" s="42">
        <v>107</v>
      </c>
      <c r="N10" s="42">
        <v>42707</v>
      </c>
      <c r="O10" s="42">
        <v>238</v>
      </c>
      <c r="P10" s="42"/>
      <c r="Q10" s="43">
        <v>119</v>
      </c>
      <c r="R10" s="32">
        <f t="shared" si="0"/>
        <v>3.7362962522998154E-6</v>
      </c>
      <c r="S10" s="33">
        <f t="shared" si="1"/>
        <v>7.0574135475212913E-8</v>
      </c>
      <c r="T10" s="33">
        <f t="shared" si="10"/>
        <v>1.3315545296462694E-9</v>
      </c>
      <c r="U10" s="33">
        <f t="shared" si="3"/>
        <v>3.0648633125672555E-8</v>
      </c>
      <c r="V10" s="33">
        <f t="shared" si="4"/>
        <v>1.5830703852461203E-8</v>
      </c>
      <c r="W10" s="33">
        <f t="shared" si="5"/>
        <v>5.4334973355340779E-6</v>
      </c>
      <c r="X10" s="33">
        <f t="shared" si="6"/>
        <v>2.5877128980082366E-8</v>
      </c>
      <c r="Y10" s="33">
        <f t="shared" si="7"/>
        <v>0</v>
      </c>
      <c r="Z10" s="34">
        <f t="shared" si="8"/>
        <v>1.1668706475355142E-8</v>
      </c>
      <c r="AA10" s="38">
        <f>((Branco!$O$10-R10)/(Branco!$O$10))*100</f>
        <v>3.4866211050619662</v>
      </c>
      <c r="AB10" s="39">
        <f>((Branco!$T$10-W10)/(Branco!$T$10))*100</f>
        <v>4.0347588261352447</v>
      </c>
      <c r="AC10" s="40">
        <f t="shared" si="11"/>
        <v>45.259889140342068</v>
      </c>
      <c r="AD10" s="23">
        <f t="shared" si="12"/>
        <v>0.85393905274655668</v>
      </c>
      <c r="AE10" s="23">
        <f t="shared" si="13"/>
        <v>19.655270705486043</v>
      </c>
      <c r="AF10" s="23">
        <f t="shared" si="14"/>
        <v>10.152386515986841</v>
      </c>
      <c r="AG10" s="23">
        <f t="shared" si="15"/>
        <v>16.595258036426237</v>
      </c>
      <c r="AH10" s="23">
        <f t="shared" si="16"/>
        <v>7.4832565490122587</v>
      </c>
      <c r="AI10" s="39">
        <f t="shared" si="17"/>
        <v>96.426448112985284</v>
      </c>
      <c r="AJ10" s="39">
        <f t="shared" si="18"/>
        <v>1.5780408468948155</v>
      </c>
      <c r="AK10" s="155">
        <f t="shared" si="19"/>
        <v>3.8642914156134993</v>
      </c>
      <c r="AL10" s="1">
        <f t="shared" si="20"/>
        <v>7.2909355583116703E-2</v>
      </c>
      <c r="AM10" s="1">
        <f t="shared" si="9"/>
        <v>1.6781679164801231</v>
      </c>
      <c r="AN10" s="1">
        <f t="shared" si="9"/>
        <v>0.86681122748816519</v>
      </c>
      <c r="AO10" s="1">
        <f t="shared" si="9"/>
        <v>1.4169038941125469</v>
      </c>
      <c r="AP10" s="156">
        <f t="shared" si="9"/>
        <v>0.63892078819535125</v>
      </c>
      <c r="AQ10" s="155">
        <f t="shared" si="21"/>
        <v>165.39167258825776</v>
      </c>
      <c r="AR10" s="1">
        <f t="shared" si="22"/>
        <v>2.1923843223843194</v>
      </c>
      <c r="AS10" s="1">
        <f t="shared" si="23"/>
        <v>47.072610057267454</v>
      </c>
      <c r="AT10" s="1">
        <f t="shared" si="24"/>
        <v>13.903652088910169</v>
      </c>
      <c r="AU10" s="1">
        <f t="shared" si="25"/>
        <v>39.687478074092439</v>
      </c>
      <c r="AV10" s="156">
        <f t="shared" si="26"/>
        <v>1.2778415763907025</v>
      </c>
    </row>
    <row r="11" spans="2:48" x14ac:dyDescent="0.25">
      <c r="B11" s="4" t="s">
        <v>6</v>
      </c>
      <c r="C11" s="3" t="s">
        <v>15</v>
      </c>
      <c r="D11" s="29">
        <f>(D9)*(0.97/0.98)</f>
        <v>1.4795050329402993E-10</v>
      </c>
      <c r="G11" s="17">
        <v>4</v>
      </c>
      <c r="H11" s="17">
        <v>45</v>
      </c>
      <c r="I11" s="41">
        <v>24858</v>
      </c>
      <c r="J11" s="42">
        <v>440</v>
      </c>
      <c r="K11" s="42">
        <v>19</v>
      </c>
      <c r="L11" s="42">
        <v>199</v>
      </c>
      <c r="M11" s="42">
        <v>108</v>
      </c>
      <c r="N11" s="42">
        <v>43131</v>
      </c>
      <c r="O11" s="42">
        <v>252</v>
      </c>
      <c r="P11" s="42"/>
      <c r="Q11" s="43">
        <v>118</v>
      </c>
      <c r="R11" s="32">
        <f t="shared" si="0"/>
        <v>3.7156685965622023E-6</v>
      </c>
      <c r="S11" s="33">
        <f t="shared" si="1"/>
        <v>6.915950915165631E-8</v>
      </c>
      <c r="T11" s="33">
        <f t="shared" si="10"/>
        <v>1.1836040263522395E-9</v>
      </c>
      <c r="U11" s="33">
        <f t="shared" si="3"/>
        <v>3.095978676146618E-8</v>
      </c>
      <c r="V11" s="33">
        <f t="shared" si="4"/>
        <v>1.5978654355755233E-8</v>
      </c>
      <c r="W11" s="33">
        <f t="shared" si="5"/>
        <v>5.4874417210040584E-6</v>
      </c>
      <c r="X11" s="33">
        <f t="shared" si="6"/>
        <v>2.7399313037734269E-8</v>
      </c>
      <c r="Y11" s="33">
        <f t="shared" si="7"/>
        <v>0</v>
      </c>
      <c r="Z11" s="34">
        <f t="shared" si="8"/>
        <v>1.1570650118419386E-8</v>
      </c>
      <c r="AA11" s="38">
        <f>((Branco!$O$10-R11)/(Branco!$O$10))*100</f>
        <v>4.0194602108189486</v>
      </c>
      <c r="AB11" s="39">
        <f>((Branco!$T$10-W11)/(Branco!$T$10))*100</f>
        <v>3.0820048921731593</v>
      </c>
      <c r="AC11" s="40">
        <f t="shared" si="11"/>
        <v>44.261656001628744</v>
      </c>
      <c r="AD11" s="23">
        <f t="shared" si="12"/>
        <v>0.75749922026869809</v>
      </c>
      <c r="AE11" s="23">
        <f t="shared" si="13"/>
        <v>19.814071099244888</v>
      </c>
      <c r="AF11" s="23">
        <f t="shared" si="14"/>
        <v>10.226239473627425</v>
      </c>
      <c r="AG11" s="23">
        <f t="shared" si="15"/>
        <v>17.535390045897852</v>
      </c>
      <c r="AH11" s="23">
        <f t="shared" si="16"/>
        <v>7.405144159332405</v>
      </c>
      <c r="AI11" s="39">
        <f t="shared" si="17"/>
        <v>97.115935668327438</v>
      </c>
      <c r="AJ11" s="39">
        <f t="shared" si="18"/>
        <v>1.7790796516350245</v>
      </c>
      <c r="AK11" s="155">
        <f t="shared" si="19"/>
        <v>4.3565933283881133</v>
      </c>
      <c r="AL11" s="1">
        <f t="shared" si="20"/>
        <v>7.4559253932125133E-2</v>
      </c>
      <c r="AM11" s="1">
        <f t="shared" si="9"/>
        <v>1.9502625467967474</v>
      </c>
      <c r="AN11" s="1">
        <f t="shared" si="9"/>
        <v>1.0065499280836894</v>
      </c>
      <c r="AO11" s="1">
        <f t="shared" si="9"/>
        <v>1.7259761650542571</v>
      </c>
      <c r="AP11" s="156">
        <f t="shared" si="9"/>
        <v>0.72887470905093577</v>
      </c>
      <c r="AQ11" s="155">
        <f t="shared" si="21"/>
        <v>186.46219445501123</v>
      </c>
      <c r="AR11" s="1">
        <f t="shared" si="22"/>
        <v>2.2419967657390028</v>
      </c>
      <c r="AS11" s="1">
        <f t="shared" si="23"/>
        <v>54.704864437648766</v>
      </c>
      <c r="AT11" s="1">
        <f t="shared" si="24"/>
        <v>16.145060846462378</v>
      </c>
      <c r="AU11" s="1">
        <f t="shared" si="25"/>
        <v>48.344592383169747</v>
      </c>
      <c r="AV11" s="156">
        <f t="shared" si="26"/>
        <v>1.4577494181018715</v>
      </c>
    </row>
    <row r="12" spans="2:48" x14ac:dyDescent="0.25">
      <c r="B12" s="5" t="s">
        <v>7</v>
      </c>
      <c r="C12" s="3" t="s">
        <v>15</v>
      </c>
      <c r="D12" s="29">
        <f>(D9)*(1.02/0.98)</f>
        <v>1.5557681789681499E-10</v>
      </c>
      <c r="G12" s="91">
        <v>5</v>
      </c>
      <c r="H12" s="91">
        <v>60</v>
      </c>
      <c r="I12" s="92">
        <v>23903</v>
      </c>
      <c r="J12" s="93">
        <v>421</v>
      </c>
      <c r="K12" s="93">
        <v>19</v>
      </c>
      <c r="L12" s="93">
        <v>194</v>
      </c>
      <c r="M12" s="93">
        <v>106</v>
      </c>
      <c r="N12" s="93">
        <v>43193</v>
      </c>
      <c r="O12" s="93">
        <v>245</v>
      </c>
      <c r="P12" s="93"/>
      <c r="Q12" s="94">
        <v>120</v>
      </c>
      <c r="R12" s="95">
        <f t="shared" si="0"/>
        <v>3.5729192398272718E-6</v>
      </c>
      <c r="S12" s="96">
        <f t="shared" si="1"/>
        <v>6.6173075801925704E-8</v>
      </c>
      <c r="T12" s="96">
        <f t="shared" si="10"/>
        <v>1.1836040263522395E-9</v>
      </c>
      <c r="U12" s="96">
        <f t="shared" si="3"/>
        <v>3.0181902671982108E-8</v>
      </c>
      <c r="V12" s="96">
        <f t="shared" si="4"/>
        <v>1.5682753349167174E-8</v>
      </c>
      <c r="W12" s="96">
        <f t="shared" si="5"/>
        <v>5.4953298151058003E-6</v>
      </c>
      <c r="X12" s="96">
        <f t="shared" si="6"/>
        <v>2.6638221008908319E-8</v>
      </c>
      <c r="Y12" s="96">
        <f t="shared" si="7"/>
        <v>0</v>
      </c>
      <c r="Z12" s="97">
        <f t="shared" si="8"/>
        <v>1.17667628322909E-8</v>
      </c>
      <c r="AA12" s="98">
        <f>((Branco!$O$10-R12)/(Branco!$O$10))*100</f>
        <v>7.706861268774853</v>
      </c>
      <c r="AB12" s="99">
        <f>((Branco!$T$10-W12)/(Branco!$T$10))*100</f>
        <v>2.9426870999428623</v>
      </c>
      <c r="AC12" s="100">
        <f t="shared" si="11"/>
        <v>43.642209305708377</v>
      </c>
      <c r="AD12" s="101">
        <f t="shared" si="12"/>
        <v>0.78060591905628773</v>
      </c>
      <c r="AE12" s="101">
        <f t="shared" si="13"/>
        <v>19.905450935935338</v>
      </c>
      <c r="AF12" s="101">
        <f t="shared" si="14"/>
        <v>10.343028427495812</v>
      </c>
      <c r="AG12" s="101">
        <f t="shared" si="15"/>
        <v>17.568335802953015</v>
      </c>
      <c r="AH12" s="101">
        <f t="shared" si="16"/>
        <v>7.7603696088511755</v>
      </c>
      <c r="AI12" s="99">
        <f t="shared" si="17"/>
        <v>96.513529453897021</v>
      </c>
      <c r="AJ12" s="99">
        <f t="shared" si="18"/>
        <v>3.3634445258192938</v>
      </c>
      <c r="AK12" s="157">
        <f t="shared" si="19"/>
        <v>8.2363709618741279</v>
      </c>
      <c r="AL12" s="158">
        <f t="shared" si="20"/>
        <v>0.14731976283201861</v>
      </c>
      <c r="AM12" s="158">
        <f t="shared" si="9"/>
        <v>3.7566539522164746</v>
      </c>
      <c r="AN12" s="158">
        <f t="shared" si="9"/>
        <v>1.9519868575242463</v>
      </c>
      <c r="AO12" s="158">
        <f t="shared" si="9"/>
        <v>3.3155821659324021</v>
      </c>
      <c r="AP12" s="159">
        <f t="shared" si="9"/>
        <v>1.4645748672350543</v>
      </c>
      <c r="AQ12" s="157">
        <f t="shared" si="21"/>
        <v>352.51667716821265</v>
      </c>
      <c r="AR12" s="158">
        <f t="shared" si="22"/>
        <v>4.4299052683587998</v>
      </c>
      <c r="AS12" s="158">
        <f t="shared" si="23"/>
        <v>105.37414335967212</v>
      </c>
      <c r="AT12" s="158">
        <f t="shared" si="24"/>
        <v>31.309869194688908</v>
      </c>
      <c r="AU12" s="158">
        <f t="shared" si="25"/>
        <v>92.869456467766582</v>
      </c>
      <c r="AV12" s="159">
        <f t="shared" si="26"/>
        <v>2.9291497344701085</v>
      </c>
    </row>
    <row r="13" spans="2:48" x14ac:dyDescent="0.25">
      <c r="B13" s="5" t="s">
        <v>10</v>
      </c>
      <c r="C13" s="3" t="s">
        <v>15</v>
      </c>
      <c r="D13" s="29">
        <f>D11</f>
        <v>1.4795050329402993E-10</v>
      </c>
      <c r="G13" s="17">
        <v>6</v>
      </c>
      <c r="H13" s="17">
        <v>75</v>
      </c>
      <c r="I13" s="41">
        <v>25738</v>
      </c>
      <c r="J13" s="42">
        <v>452</v>
      </c>
      <c r="K13" s="42">
        <v>15</v>
      </c>
      <c r="L13" s="42">
        <v>211</v>
      </c>
      <c r="M13" s="42">
        <v>116</v>
      </c>
      <c r="N13" s="42">
        <v>42502</v>
      </c>
      <c r="O13" s="42">
        <v>201</v>
      </c>
      <c r="P13" s="42"/>
      <c r="Q13" s="43">
        <v>126</v>
      </c>
      <c r="R13" s="32">
        <f t="shared" si="0"/>
        <v>3.8472072708310389E-6</v>
      </c>
      <c r="S13" s="33">
        <f t="shared" si="1"/>
        <v>7.1045677583065114E-8</v>
      </c>
      <c r="T13" s="33">
        <f t="shared" si="10"/>
        <v>5.9180201317611974E-10</v>
      </c>
      <c r="U13" s="33">
        <f t="shared" si="3"/>
        <v>3.2826708576227964E-8</v>
      </c>
      <c r="V13" s="33">
        <f t="shared" si="4"/>
        <v>1.7162258382107473E-8</v>
      </c>
      <c r="W13" s="33">
        <f t="shared" si="5"/>
        <v>5.4074157340686391E-6</v>
      </c>
      <c r="X13" s="33">
        <f t="shared" si="6"/>
        <v>2.1854213970573765E-8</v>
      </c>
      <c r="Y13" s="33">
        <f t="shared" si="7"/>
        <v>0</v>
      </c>
      <c r="Z13" s="34">
        <f t="shared" si="8"/>
        <v>1.2355100973905446E-8</v>
      </c>
      <c r="AA13" s="195">
        <f>((Branco!$O$10-R13)/(Branco!$O$10))*100</f>
        <v>0.62164562338313722</v>
      </c>
      <c r="AB13" s="39">
        <f>((Branco!$T$10-W13)/(Branco!$T$10))*100</f>
        <v>4.495406364961255</v>
      </c>
      <c r="AC13" s="40">
        <f t="shared" si="11"/>
        <v>45.590098767859217</v>
      </c>
      <c r="AD13" s="23">
        <f t="shared" si="12"/>
        <v>0.37976008040985193</v>
      </c>
      <c r="AE13" s="23">
        <f t="shared" si="13"/>
        <v>21.064939305620705</v>
      </c>
      <c r="AF13" s="23">
        <f t="shared" si="14"/>
        <v>11.013042331885705</v>
      </c>
      <c r="AG13" s="23">
        <f t="shared" si="15"/>
        <v>14.023876009170182</v>
      </c>
      <c r="AH13" s="23">
        <f t="shared" si="16"/>
        <v>7.9282835050543232</v>
      </c>
      <c r="AI13" s="39">
        <f t="shared" si="17"/>
        <v>96.559189867175959</v>
      </c>
      <c r="AJ13" s="39">
        <f t="shared" si="18"/>
        <v>0.28340885368644636</v>
      </c>
      <c r="AK13" s="155">
        <f t="shared" si="19"/>
        <v>0.69400890513349045</v>
      </c>
      <c r="AL13" s="1">
        <f t="shared" si="20"/>
        <v>5.781011332321436E-3</v>
      </c>
      <c r="AM13" s="1">
        <f t="shared" si="9"/>
        <v>0.32066733477892256</v>
      </c>
      <c r="AN13" s="1">
        <f t="shared" si="9"/>
        <v>0.16764932863732165</v>
      </c>
      <c r="AO13" s="1">
        <f t="shared" si="9"/>
        <v>0.21348264421207008</v>
      </c>
      <c r="AP13" s="156">
        <f t="shared" si="9"/>
        <v>0.12069066537775865</v>
      </c>
      <c r="AQ13" s="155">
        <f t="shared" si="21"/>
        <v>29.703581139713389</v>
      </c>
      <c r="AR13" s="1">
        <f t="shared" si="22"/>
        <v>0.17383501076290558</v>
      </c>
      <c r="AS13" s="1">
        <f t="shared" si="23"/>
        <v>8.9947187405487785</v>
      </c>
      <c r="AT13" s="1">
        <f t="shared" si="24"/>
        <v>2.6890952313426393</v>
      </c>
      <c r="AU13" s="1">
        <f t="shared" si="25"/>
        <v>5.9796488643800831</v>
      </c>
      <c r="AV13" s="156">
        <f t="shared" si="26"/>
        <v>0.24138133075551729</v>
      </c>
    </row>
    <row r="14" spans="2:48" x14ac:dyDescent="0.25">
      <c r="B14" s="5" t="s">
        <v>8</v>
      </c>
      <c r="C14" s="3" t="s">
        <v>16</v>
      </c>
      <c r="D14" s="29">
        <f>(38.3/33.5)*D17</f>
        <v>1.2722732422165167E-10</v>
      </c>
      <c r="G14" s="17">
        <v>7</v>
      </c>
      <c r="H14" s="17">
        <v>90</v>
      </c>
      <c r="I14" s="41">
        <v>25704</v>
      </c>
      <c r="J14" s="42">
        <v>451</v>
      </c>
      <c r="K14" s="42">
        <v>16</v>
      </c>
      <c r="L14" s="42">
        <v>212</v>
      </c>
      <c r="M14" s="42">
        <v>116</v>
      </c>
      <c r="N14" s="42">
        <v>42712</v>
      </c>
      <c r="O14" s="42">
        <v>254</v>
      </c>
      <c r="P14" s="42"/>
      <c r="Q14" s="43">
        <v>118</v>
      </c>
      <c r="R14" s="32">
        <f t="shared" si="0"/>
        <v>3.8421250947797427E-6</v>
      </c>
      <c r="S14" s="33">
        <f t="shared" si="1"/>
        <v>7.0888496880447714E-8</v>
      </c>
      <c r="T14" s="33">
        <f t="shared" si="10"/>
        <v>7.3975251647014964E-10</v>
      </c>
      <c r="U14" s="33">
        <f t="shared" si="3"/>
        <v>3.298228539412478E-8</v>
      </c>
      <c r="V14" s="33">
        <f t="shared" si="4"/>
        <v>1.7162258382107473E-8</v>
      </c>
      <c r="W14" s="33">
        <f t="shared" si="5"/>
        <v>5.4341334721551862E-6</v>
      </c>
      <c r="X14" s="33">
        <f t="shared" si="6"/>
        <v>2.7616767903113113E-8</v>
      </c>
      <c r="Y14" s="33">
        <f t="shared" si="7"/>
        <v>0</v>
      </c>
      <c r="Z14" s="34">
        <f t="shared" si="8"/>
        <v>1.1570650118419386E-8</v>
      </c>
      <c r="AA14" s="195">
        <f>((Branco!$O$10-R14)/(Branco!$O$10))*100</f>
        <v>0.75292482335225441</v>
      </c>
      <c r="AB14" s="39">
        <f>((Branco!$T$10-W14)/(Branco!$T$10))*100</f>
        <v>4.023523520310218</v>
      </c>
      <c r="AC14" s="40">
        <f t="shared" si="11"/>
        <v>44.041006379339002</v>
      </c>
      <c r="AD14" s="23">
        <f t="shared" si="12"/>
        <v>0.45958719299604617</v>
      </c>
      <c r="AE14" s="23">
        <f t="shared" si="13"/>
        <v>20.490955590405164</v>
      </c>
      <c r="AF14" s="23">
        <f t="shared" si="14"/>
        <v>10.662422877508272</v>
      </c>
      <c r="AG14" s="23">
        <f t="shared" si="15"/>
        <v>17.157512218787048</v>
      </c>
      <c r="AH14" s="23">
        <f t="shared" si="16"/>
        <v>7.1885157409644505</v>
      </c>
      <c r="AI14" s="39">
        <f t="shared" si="17"/>
        <v>97.000114402524076</v>
      </c>
      <c r="AJ14" s="39">
        <f t="shared" si="18"/>
        <v>0.33159566948419328</v>
      </c>
      <c r="AK14" s="155">
        <f t="shared" si="19"/>
        <v>0.81200832130791478</v>
      </c>
      <c r="AL14" s="1">
        <f t="shared" si="20"/>
        <v>8.4736625195379368E-3</v>
      </c>
      <c r="AM14" s="1">
        <f t="shared" si="9"/>
        <v>0.37780304808760495</v>
      </c>
      <c r="AN14" s="1">
        <f t="shared" si="9"/>
        <v>0.19658897045328017</v>
      </c>
      <c r="AO14" s="1">
        <f t="shared" si="9"/>
        <v>0.31634251439661148</v>
      </c>
      <c r="AP14" s="156">
        <f t="shared" si="9"/>
        <v>0.13253862886871823</v>
      </c>
      <c r="AQ14" s="155">
        <f t="shared" si="21"/>
        <v>34.753956151978748</v>
      </c>
      <c r="AR14" s="1">
        <f t="shared" si="22"/>
        <v>0.25480303196250575</v>
      </c>
      <c r="AS14" s="1">
        <f t="shared" si="23"/>
        <v>10.597375498857319</v>
      </c>
      <c r="AT14" s="1">
        <f t="shared" si="24"/>
        <v>3.1532870860706135</v>
      </c>
      <c r="AU14" s="1">
        <f t="shared" si="25"/>
        <v>8.8607538282490879</v>
      </c>
      <c r="AV14" s="156">
        <f t="shared" si="26"/>
        <v>0.26507725773743646</v>
      </c>
    </row>
    <row r="15" spans="2:48" x14ac:dyDescent="0.25">
      <c r="B15" s="5" t="s">
        <v>9</v>
      </c>
      <c r="C15" s="3" t="s">
        <v>16</v>
      </c>
      <c r="D15" s="29">
        <f>(38.3/39.2)*D17</f>
        <v>1.0872743268942171E-10</v>
      </c>
      <c r="G15" s="17">
        <v>8</v>
      </c>
      <c r="H15" s="17">
        <v>105</v>
      </c>
      <c r="I15" s="41">
        <v>25114</v>
      </c>
      <c r="J15" s="42">
        <v>447</v>
      </c>
      <c r="K15" s="42">
        <v>17</v>
      </c>
      <c r="L15" s="42">
        <v>212</v>
      </c>
      <c r="M15" s="42">
        <v>116</v>
      </c>
      <c r="N15" s="42">
        <v>42977</v>
      </c>
      <c r="O15" s="42">
        <v>261</v>
      </c>
      <c r="P15" s="42"/>
      <c r="Q15" s="43">
        <v>131</v>
      </c>
      <c r="R15" s="32">
        <f t="shared" si="0"/>
        <v>3.7539343927131365E-6</v>
      </c>
      <c r="S15" s="33">
        <f t="shared" si="1"/>
        <v>7.0259774069978113E-8</v>
      </c>
      <c r="T15" s="33">
        <f t="shared" si="10"/>
        <v>8.8770301976417965E-10</v>
      </c>
      <c r="U15" s="33">
        <f t="shared" si="3"/>
        <v>3.298228539412478E-8</v>
      </c>
      <c r="V15" s="33">
        <f t="shared" si="4"/>
        <v>1.7162258382107473E-8</v>
      </c>
      <c r="W15" s="33">
        <f t="shared" si="5"/>
        <v>5.4678487130739235E-6</v>
      </c>
      <c r="X15" s="33">
        <f t="shared" si="6"/>
        <v>2.8377859931939066E-8</v>
      </c>
      <c r="Y15" s="33">
        <f t="shared" si="7"/>
        <v>0</v>
      </c>
      <c r="Z15" s="34">
        <f t="shared" si="8"/>
        <v>1.2845382758584233E-8</v>
      </c>
      <c r="AA15" s="195">
        <f>((Branco!$O$10-R15)/(Branco!$O$10))*100</f>
        <v>3.0310050581103516</v>
      </c>
      <c r="AB15" s="39">
        <f>((Branco!$T$10-W15)/(Branco!$T$10))*100</f>
        <v>3.4280523115839241</v>
      </c>
      <c r="AC15" s="40">
        <f t="shared" si="11"/>
        <v>43.232723211597019</v>
      </c>
      <c r="AD15" s="23">
        <f t="shared" si="12"/>
        <v>0.54622747447692688</v>
      </c>
      <c r="AE15" s="23">
        <f t="shared" si="13"/>
        <v>20.294884721802518</v>
      </c>
      <c r="AF15" s="23">
        <f t="shared" si="14"/>
        <v>10.560397839887251</v>
      </c>
      <c r="AG15" s="23">
        <f t="shared" si="15"/>
        <v>17.461658253456054</v>
      </c>
      <c r="AH15" s="23">
        <f t="shared" si="16"/>
        <v>7.9041084987802286</v>
      </c>
      <c r="AI15" s="39">
        <f t="shared" si="17"/>
        <v>97.070928868761897</v>
      </c>
      <c r="AJ15" s="39">
        <f t="shared" si="18"/>
        <v>1.3103860273023538</v>
      </c>
      <c r="AK15" s="155">
        <f t="shared" si="19"/>
        <v>3.2088608393176057</v>
      </c>
      <c r="AL15" s="1">
        <f t="shared" si="20"/>
        <v>4.0542621930838574E-2</v>
      </c>
      <c r="AM15" s="1">
        <f t="shared" si="9"/>
        <v>1.5063464890591982</v>
      </c>
      <c r="AN15" s="1">
        <f t="shared" si="9"/>
        <v>0.78382402399621254</v>
      </c>
      <c r="AO15" s="1">
        <f t="shared" si="9"/>
        <v>1.2960560241560681</v>
      </c>
      <c r="AP15" s="156">
        <f t="shared" si="9"/>
        <v>0.58666635703970094</v>
      </c>
      <c r="AQ15" s="155">
        <f t="shared" si="21"/>
        <v>137.33924392279351</v>
      </c>
      <c r="AR15" s="1">
        <f t="shared" si="22"/>
        <v>1.2191166414603158</v>
      </c>
      <c r="AS15" s="1">
        <f t="shared" si="23"/>
        <v>42.253019018110514</v>
      </c>
      <c r="AT15" s="1">
        <f t="shared" si="24"/>
        <v>12.572537344899249</v>
      </c>
      <c r="AU15" s="1">
        <f t="shared" si="25"/>
        <v>36.30252923661147</v>
      </c>
      <c r="AV15" s="156">
        <f t="shared" si="26"/>
        <v>1.1733327140794019</v>
      </c>
    </row>
    <row r="16" spans="2:48" x14ac:dyDescent="0.25">
      <c r="B16" s="5" t="s">
        <v>12</v>
      </c>
      <c r="C16" s="3" t="s">
        <v>16</v>
      </c>
      <c r="D16" s="29">
        <v>1.2679079497666798E-10</v>
      </c>
      <c r="G16" s="91">
        <v>9</v>
      </c>
      <c r="H16" s="91">
        <v>120</v>
      </c>
      <c r="I16" s="92">
        <v>25250</v>
      </c>
      <c r="J16" s="93">
        <v>435</v>
      </c>
      <c r="K16" s="93">
        <v>17</v>
      </c>
      <c r="L16" s="93">
        <v>206</v>
      </c>
      <c r="M16" s="93">
        <v>113</v>
      </c>
      <c r="N16" s="93">
        <v>42710</v>
      </c>
      <c r="O16" s="93">
        <v>252</v>
      </c>
      <c r="P16" s="93"/>
      <c r="Q16" s="94">
        <v>130</v>
      </c>
      <c r="R16" s="95">
        <f t="shared" si="0"/>
        <v>3.7742630969183205E-6</v>
      </c>
      <c r="S16" s="96">
        <f t="shared" si="1"/>
        <v>6.8373605638569308E-8</v>
      </c>
      <c r="T16" s="96">
        <f t="shared" si="10"/>
        <v>8.8770301976417965E-10</v>
      </c>
      <c r="U16" s="96">
        <f t="shared" si="3"/>
        <v>3.2048824486743885E-8</v>
      </c>
      <c r="V16" s="96">
        <f t="shared" si="4"/>
        <v>1.6718406872225383E-8</v>
      </c>
      <c r="W16" s="96">
        <f t="shared" si="5"/>
        <v>5.4338790175067427E-6</v>
      </c>
      <c r="X16" s="96">
        <f t="shared" si="6"/>
        <v>2.7399313037734269E-8</v>
      </c>
      <c r="Y16" s="96">
        <f t="shared" si="7"/>
        <v>0</v>
      </c>
      <c r="Z16" s="97">
        <f t="shared" si="8"/>
        <v>1.2747326401648475E-8</v>
      </c>
      <c r="AA16" s="196">
        <f>((Branco!$O$10-R16)/(Branco!$O$10))*100</f>
        <v>2.5058882582339046</v>
      </c>
      <c r="AB16" s="99">
        <f>((Branco!$T$10-W16)/(Branco!$T$10))*100</f>
        <v>4.0280176426402319</v>
      </c>
      <c r="AC16" s="100">
        <f t="shared" si="11"/>
        <v>43.226507390998506</v>
      </c>
      <c r="AD16" s="101">
        <f t="shared" si="12"/>
        <v>0.56121511782906952</v>
      </c>
      <c r="AE16" s="101">
        <f t="shared" si="13"/>
        <v>20.261601470488671</v>
      </c>
      <c r="AF16" s="101">
        <f t="shared" si="14"/>
        <v>10.569551385780809</v>
      </c>
      <c r="AG16" s="101">
        <f t="shared" si="15"/>
        <v>17.322131785687187</v>
      </c>
      <c r="AH16" s="101">
        <f t="shared" si="16"/>
        <v>8.0589928492157572</v>
      </c>
      <c r="AI16" s="99">
        <f t="shared" si="17"/>
        <v>96.645244783712286</v>
      </c>
      <c r="AJ16" s="99">
        <f t="shared" si="18"/>
        <v>1.0832079731556425</v>
      </c>
      <c r="AK16" s="157">
        <f t="shared" si="19"/>
        <v>2.652549381231863</v>
      </c>
      <c r="AL16" s="158">
        <f t="shared" si="20"/>
        <v>3.4438378286501634E-2</v>
      </c>
      <c r="AM16" s="158">
        <f t="shared" si="9"/>
        <v>1.2433319665910174</v>
      </c>
      <c r="AN16" s="158">
        <f t="shared" si="9"/>
        <v>0.64858945772911414</v>
      </c>
      <c r="AO16" s="158">
        <f t="shared" si="9"/>
        <v>1.0629544861010332</v>
      </c>
      <c r="AP16" s="159">
        <f t="shared" si="9"/>
        <v>0.49453166091301626</v>
      </c>
      <c r="AQ16" s="157">
        <f t="shared" si="21"/>
        <v>113.52911351672373</v>
      </c>
      <c r="AR16" s="158">
        <f t="shared" si="22"/>
        <v>1.035562035075104</v>
      </c>
      <c r="AS16" s="158">
        <f t="shared" si="23"/>
        <v>34.875461662878038</v>
      </c>
      <c r="AT16" s="158">
        <f t="shared" si="24"/>
        <v>10.40337490197499</v>
      </c>
      <c r="AU16" s="158">
        <f t="shared" si="25"/>
        <v>29.773355155689941</v>
      </c>
      <c r="AV16" s="159">
        <f t="shared" si="26"/>
        <v>0.98906332182603252</v>
      </c>
    </row>
    <row r="17" spans="2:48" x14ac:dyDescent="0.25">
      <c r="B17" s="5" t="s">
        <v>13</v>
      </c>
      <c r="C17" s="3" t="s">
        <v>16</v>
      </c>
      <c r="D17" s="29">
        <v>1.1128238541580499E-10</v>
      </c>
      <c r="G17" s="17">
        <v>10</v>
      </c>
      <c r="H17" s="17">
        <v>135</v>
      </c>
      <c r="I17" s="41">
        <v>24679</v>
      </c>
      <c r="J17" s="42">
        <v>428</v>
      </c>
      <c r="K17" s="42">
        <v>16</v>
      </c>
      <c r="L17" s="42">
        <v>203</v>
      </c>
      <c r="M17" s="42">
        <v>112</v>
      </c>
      <c r="N17" s="42">
        <v>43161</v>
      </c>
      <c r="O17" s="42">
        <v>255</v>
      </c>
      <c r="P17" s="42"/>
      <c r="Q17" s="43">
        <v>135</v>
      </c>
      <c r="R17" s="32">
        <f t="shared" si="0"/>
        <v>3.6889124344097911E-6</v>
      </c>
      <c r="S17" s="33">
        <f t="shared" si="1"/>
        <v>6.7273340720247506E-8</v>
      </c>
      <c r="T17" s="33">
        <f t="shared" si="10"/>
        <v>7.3975251647014964E-10</v>
      </c>
      <c r="U17" s="33">
        <f t="shared" si="3"/>
        <v>3.1582094033053444E-8</v>
      </c>
      <c r="V17" s="33">
        <f t="shared" si="4"/>
        <v>1.6570456368931353E-8</v>
      </c>
      <c r="W17" s="33">
        <f t="shared" si="5"/>
        <v>5.4912585407307076E-6</v>
      </c>
      <c r="X17" s="33">
        <f t="shared" si="6"/>
        <v>2.7725495335802537E-8</v>
      </c>
      <c r="Y17" s="33">
        <f t="shared" si="7"/>
        <v>0</v>
      </c>
      <c r="Z17" s="34">
        <f t="shared" si="8"/>
        <v>1.3237608186327262E-8</v>
      </c>
      <c r="AA17" s="38">
        <f>((Branco!$O$10-R17)/(Branco!$O$10))*100</f>
        <v>4.710606587126918</v>
      </c>
      <c r="AB17" s="39">
        <f>((Branco!$T$10-W17)/(Branco!$T$10))*100</f>
        <v>3.0145930572230175</v>
      </c>
      <c r="AC17" s="40">
        <f t="shared" si="11"/>
        <v>42.814152047803532</v>
      </c>
      <c r="AD17" s="23">
        <f t="shared" si="12"/>
        <v>0.47079387434621445</v>
      </c>
      <c r="AE17" s="23">
        <f t="shared" si="13"/>
        <v>20.099500953015912</v>
      </c>
      <c r="AF17" s="23">
        <f t="shared" si="14"/>
        <v>10.545782785355204</v>
      </c>
      <c r="AG17" s="23">
        <f t="shared" si="15"/>
        <v>17.645081397755657</v>
      </c>
      <c r="AH17" s="23">
        <f t="shared" si="16"/>
        <v>8.4246889417234669</v>
      </c>
      <c r="AI17" s="39">
        <f t="shared" si="17"/>
        <v>97.049038169731546</v>
      </c>
      <c r="AJ17" s="39">
        <f t="shared" si="18"/>
        <v>2.0168062665863675</v>
      </c>
      <c r="AK17" s="155">
        <f t="shared" si="19"/>
        <v>4.9387360018347417</v>
      </c>
      <c r="AL17" s="1">
        <f t="shared" si="20"/>
        <v>5.4307432133207351E-2</v>
      </c>
      <c r="AM17" s="1">
        <f t="shared" si="9"/>
        <v>2.3185354427839</v>
      </c>
      <c r="AN17" s="1">
        <f t="shared" si="9"/>
        <v>1.2164864797838446</v>
      </c>
      <c r="AO17" s="1">
        <f t="shared" si="9"/>
        <v>2.0354110635450753</v>
      </c>
      <c r="AP17" s="156">
        <f t="shared" si="9"/>
        <v>0.97181218337087849</v>
      </c>
      <c r="AQ17" s="155">
        <f t="shared" si="21"/>
        <v>211.37790087852693</v>
      </c>
      <c r="AR17" s="1">
        <f t="shared" si="22"/>
        <v>1.633024484245545</v>
      </c>
      <c r="AS17" s="1">
        <f t="shared" si="23"/>
        <v>65.034919170088401</v>
      </c>
      <c r="AT17" s="1">
        <f t="shared" si="24"/>
        <v>19.512443135732866</v>
      </c>
      <c r="AU17" s="1">
        <f t="shared" si="25"/>
        <v>57.011863889897562</v>
      </c>
      <c r="AV17" s="156">
        <f t="shared" si="26"/>
        <v>1.943624366741757</v>
      </c>
    </row>
    <row r="18" spans="2:48" ht="15.75" thickBot="1" x14ac:dyDescent="0.3">
      <c r="B18" s="6" t="s">
        <v>11</v>
      </c>
      <c r="C18" s="7" t="s">
        <v>17</v>
      </c>
      <c r="D18" s="30">
        <v>9.8056356935757502E-11</v>
      </c>
      <c r="G18" s="17">
        <v>11</v>
      </c>
      <c r="H18" s="17">
        <v>150</v>
      </c>
      <c r="I18" s="41">
        <v>24225</v>
      </c>
      <c r="J18" s="42">
        <v>442</v>
      </c>
      <c r="K18" s="42">
        <v>19</v>
      </c>
      <c r="L18" s="42">
        <v>210</v>
      </c>
      <c r="M18" s="42">
        <v>115</v>
      </c>
      <c r="N18" s="42">
        <v>43295</v>
      </c>
      <c r="O18" s="42">
        <v>265</v>
      </c>
      <c r="P18" s="42"/>
      <c r="Q18" s="43">
        <v>135</v>
      </c>
      <c r="R18" s="32">
        <f t="shared" si="0"/>
        <v>3.6210504365483688E-6</v>
      </c>
      <c r="S18" s="33">
        <f t="shared" si="1"/>
        <v>6.9473870556891111E-8</v>
      </c>
      <c r="T18" s="33">
        <f t="shared" si="10"/>
        <v>1.1836040263522395E-9</v>
      </c>
      <c r="U18" s="33">
        <f t="shared" si="3"/>
        <v>3.2671131758331148E-8</v>
      </c>
      <c r="V18" s="33">
        <f t="shared" si="4"/>
        <v>1.7014307878813443E-8</v>
      </c>
      <c r="W18" s="33">
        <f t="shared" si="5"/>
        <v>5.5083070021764091E-6</v>
      </c>
      <c r="X18" s="33">
        <f t="shared" si="6"/>
        <v>2.8812769662696754E-8</v>
      </c>
      <c r="Y18" s="33">
        <f t="shared" si="7"/>
        <v>0</v>
      </c>
      <c r="Z18" s="34">
        <f t="shared" si="8"/>
        <v>1.3237608186327262E-8</v>
      </c>
      <c r="AA18" s="38">
        <f>((Branco!$O$10-R18)/(Branco!$O$10))*100</f>
        <v>6.4635700220085672</v>
      </c>
      <c r="AB18" s="39">
        <f>((Branco!$T$10-W18)/(Branco!$T$10))*100</f>
        <v>2.7134868611123566</v>
      </c>
      <c r="AC18" s="40">
        <f t="shared" si="11"/>
        <v>42.781244022810874</v>
      </c>
      <c r="AD18" s="23">
        <f t="shared" si="12"/>
        <v>0.7288503184271492</v>
      </c>
      <c r="AE18" s="23">
        <f t="shared" si="13"/>
        <v>20.118522964831879</v>
      </c>
      <c r="AF18" s="23">
        <f t="shared" si="14"/>
        <v>10.47722332739027</v>
      </c>
      <c r="AG18" s="23">
        <f t="shared" si="15"/>
        <v>17.742586097941334</v>
      </c>
      <c r="AH18" s="23">
        <f t="shared" si="16"/>
        <v>8.1515732685984936</v>
      </c>
      <c r="AI18" s="39">
        <f t="shared" si="17"/>
        <v>97.016461571098517</v>
      </c>
      <c r="AJ18" s="39">
        <f t="shared" si="18"/>
        <v>2.7651956637007356</v>
      </c>
      <c r="AK18" s="155">
        <f t="shared" si="19"/>
        <v>6.7713848388378697</v>
      </c>
      <c r="AL18" s="1">
        <f t="shared" si="20"/>
        <v>0.11536190937664756</v>
      </c>
      <c r="AM18" s="1">
        <f t="shared" si="9"/>
        <v>3.1843454882059157</v>
      </c>
      <c r="AN18" s="1">
        <f t="shared" si="9"/>
        <v>1.6583274472893084</v>
      </c>
      <c r="AO18" s="1">
        <f t="shared" si="9"/>
        <v>2.8082838928507106</v>
      </c>
      <c r="AP18" s="156">
        <f t="shared" si="9"/>
        <v>1.2902252121100719</v>
      </c>
      <c r="AQ18" s="155">
        <f t="shared" si="21"/>
        <v>289.81527110226079</v>
      </c>
      <c r="AR18" s="1">
        <f t="shared" si="22"/>
        <v>3.4689326149557922</v>
      </c>
      <c r="AS18" s="1">
        <f t="shared" si="23"/>
        <v>89.320890944175943</v>
      </c>
      <c r="AT18" s="1">
        <f t="shared" si="24"/>
        <v>26.599572254520506</v>
      </c>
      <c r="AU18" s="1">
        <f t="shared" si="25"/>
        <v>78.660031838748409</v>
      </c>
      <c r="AV18" s="156">
        <f t="shared" si="26"/>
        <v>2.5804504242201438</v>
      </c>
    </row>
    <row r="19" spans="2:48" ht="15.75" thickBot="1" x14ac:dyDescent="0.3">
      <c r="B19" s="5"/>
      <c r="C19" s="3"/>
      <c r="G19" s="17">
        <v>12</v>
      </c>
      <c r="H19" s="17">
        <v>165</v>
      </c>
      <c r="I19" s="41">
        <v>24452</v>
      </c>
      <c r="J19" s="42">
        <v>412</v>
      </c>
      <c r="K19" s="42">
        <v>16</v>
      </c>
      <c r="L19" s="42">
        <v>196</v>
      </c>
      <c r="M19" s="42">
        <v>108</v>
      </c>
      <c r="N19" s="42">
        <v>43450</v>
      </c>
      <c r="O19" s="42">
        <v>244</v>
      </c>
      <c r="P19" s="42"/>
      <c r="Q19" s="43">
        <v>133</v>
      </c>
      <c r="R19" s="32">
        <f t="shared" si="0"/>
        <v>3.65498143547908E-6</v>
      </c>
      <c r="S19" s="33">
        <f t="shared" si="1"/>
        <v>6.4758449478369087E-8</v>
      </c>
      <c r="T19" s="33">
        <f t="shared" si="10"/>
        <v>7.3975251647014964E-10</v>
      </c>
      <c r="U19" s="33">
        <f t="shared" si="3"/>
        <v>3.049305630777574E-8</v>
      </c>
      <c r="V19" s="33">
        <f t="shared" si="4"/>
        <v>1.5978654355755233E-8</v>
      </c>
      <c r="W19" s="33">
        <f t="shared" si="5"/>
        <v>5.5280272374307652E-6</v>
      </c>
      <c r="X19" s="33">
        <f t="shared" si="6"/>
        <v>2.6529493576218896E-8</v>
      </c>
      <c r="Y19" s="33">
        <f t="shared" si="7"/>
        <v>0</v>
      </c>
      <c r="Z19" s="34">
        <f t="shared" si="8"/>
        <v>1.3041495472455747E-8</v>
      </c>
      <c r="AA19" s="38">
        <f>((Branco!$O$10-R19)/(Branco!$O$10))*100</f>
        <v>5.5870883045677431</v>
      </c>
      <c r="AB19" s="39">
        <f>((Branco!$T$10-W19)/(Branco!$T$10))*100</f>
        <v>2.3651923805365924</v>
      </c>
      <c r="AC19" s="40">
        <f t="shared" si="11"/>
        <v>42.733314074875004</v>
      </c>
      <c r="AD19" s="23">
        <f t="shared" si="12"/>
        <v>0.48815369853098872</v>
      </c>
      <c r="AE19" s="23">
        <f t="shared" si="13"/>
        <v>20.121997404188715</v>
      </c>
      <c r="AF19" s="23">
        <f t="shared" si="14"/>
        <v>10.544119888269357</v>
      </c>
      <c r="AG19" s="23">
        <f t="shared" si="15"/>
        <v>17.506490510070385</v>
      </c>
      <c r="AH19" s="23">
        <f t="shared" si="16"/>
        <v>8.6059244240655541</v>
      </c>
      <c r="AI19" s="39">
        <f t="shared" si="17"/>
        <v>97.364111945151336</v>
      </c>
      <c r="AJ19" s="39">
        <f t="shared" si="18"/>
        <v>2.3875479928315424</v>
      </c>
      <c r="AK19" s="155">
        <f t="shared" si="19"/>
        <v>5.8466048145831957</v>
      </c>
      <c r="AL19" s="1">
        <f t="shared" si="20"/>
        <v>6.678727886835957E-2</v>
      </c>
      <c r="AM19" s="1">
        <f t="shared" si="9"/>
        <v>2.75301294667267</v>
      </c>
      <c r="AN19" s="1">
        <f t="shared" si="9"/>
        <v>1.4426052235565667</v>
      </c>
      <c r="AO19" s="1">
        <f t="shared" si="9"/>
        <v>2.3951695280008987</v>
      </c>
      <c r="AP19" s="156">
        <f t="shared" si="9"/>
        <v>1.177428904379398</v>
      </c>
      <c r="AQ19" s="155">
        <f t="shared" si="21"/>
        <v>250.23468606416077</v>
      </c>
      <c r="AR19" s="1">
        <f t="shared" si="22"/>
        <v>2.0082934755715725</v>
      </c>
      <c r="AS19" s="1">
        <f t="shared" si="23"/>
        <v>77.222013154168394</v>
      </c>
      <c r="AT19" s="1">
        <f t="shared" si="24"/>
        <v>23.13938778584733</v>
      </c>
      <c r="AU19" s="1">
        <f t="shared" si="25"/>
        <v>67.088698479305179</v>
      </c>
      <c r="AV19" s="156">
        <f t="shared" si="26"/>
        <v>2.3548578087587959</v>
      </c>
    </row>
    <row r="20" spans="2:48" x14ac:dyDescent="0.25">
      <c r="B20" s="253" t="s">
        <v>20</v>
      </c>
      <c r="C20" s="24">
        <v>10</v>
      </c>
      <c r="D20" s="13" t="s">
        <v>21</v>
      </c>
      <c r="G20" s="91">
        <v>13</v>
      </c>
      <c r="H20" s="91">
        <v>180</v>
      </c>
      <c r="I20" s="92">
        <v>25313</v>
      </c>
      <c r="J20" s="93">
        <v>420</v>
      </c>
      <c r="K20" s="93">
        <v>15</v>
      </c>
      <c r="L20" s="93">
        <v>201</v>
      </c>
      <c r="M20" s="93">
        <v>110</v>
      </c>
      <c r="N20" s="93">
        <v>43461</v>
      </c>
      <c r="O20" s="93">
        <v>240</v>
      </c>
      <c r="P20" s="93"/>
      <c r="Q20" s="94">
        <v>134</v>
      </c>
      <c r="R20" s="95">
        <f t="shared" si="0"/>
        <v>3.7836800701898394E-6</v>
      </c>
      <c r="S20" s="96">
        <f t="shared" si="1"/>
        <v>6.601589509930829E-8</v>
      </c>
      <c r="T20" s="96">
        <f t="shared" si="10"/>
        <v>5.9180201317611974E-10</v>
      </c>
      <c r="U20" s="96">
        <f t="shared" si="3"/>
        <v>3.1270940397259812E-8</v>
      </c>
      <c r="V20" s="96">
        <f t="shared" si="4"/>
        <v>1.6274555362343293E-8</v>
      </c>
      <c r="W20" s="96">
        <f t="shared" si="5"/>
        <v>5.5294267379972033E-6</v>
      </c>
      <c r="X20" s="96">
        <f t="shared" si="6"/>
        <v>2.6094583845461211E-8</v>
      </c>
      <c r="Y20" s="96">
        <f t="shared" si="7"/>
        <v>0</v>
      </c>
      <c r="Z20" s="97">
        <f t="shared" si="8"/>
        <v>1.3139551829391506E-8</v>
      </c>
      <c r="AA20" s="98">
        <f>((Branco!$O$10-R20)/(Branco!$O$10))*100</f>
        <v>2.2626356229970255</v>
      </c>
      <c r="AB20" s="99">
        <f>((Branco!$T$10-W20)/(Branco!$T$10))*100</f>
        <v>2.3404747077215413</v>
      </c>
      <c r="AC20" s="100">
        <f t="shared" si="11"/>
        <v>43.038688869990864</v>
      </c>
      <c r="AD20" s="101">
        <f t="shared" si="12"/>
        <v>0.38582197029072968</v>
      </c>
      <c r="AE20" s="101">
        <f t="shared" si="13"/>
        <v>20.38691246108387</v>
      </c>
      <c r="AF20" s="101">
        <f t="shared" si="14"/>
        <v>10.610104182995068</v>
      </c>
      <c r="AG20" s="101">
        <f t="shared" si="15"/>
        <v>17.012216128058867</v>
      </c>
      <c r="AH20" s="101">
        <f t="shared" si="16"/>
        <v>8.5662563875805979</v>
      </c>
      <c r="AI20" s="99">
        <f t="shared" si="17"/>
        <v>98.005471611531874</v>
      </c>
      <c r="AJ20" s="99">
        <f t="shared" si="18"/>
        <v>0.9738087060432693</v>
      </c>
      <c r="AK20" s="157">
        <f t="shared" si="19"/>
        <v>2.384653496528613</v>
      </c>
      <c r="AL20" s="158">
        <f t="shared" si="20"/>
        <v>2.1377317354406254E-2</v>
      </c>
      <c r="AM20" s="158">
        <f t="shared" si="9"/>
        <v>1.1295818567011269</v>
      </c>
      <c r="AN20" s="158">
        <f t="shared" si="9"/>
        <v>0.58787622724617217</v>
      </c>
      <c r="AO20" s="158">
        <f t="shared" si="9"/>
        <v>0.94259936207681805</v>
      </c>
      <c r="AP20" s="159">
        <f t="shared" si="9"/>
        <v>0.47463233158684681</v>
      </c>
      <c r="AQ20" s="157">
        <f t="shared" si="21"/>
        <v>102.06316965142463</v>
      </c>
      <c r="AR20" s="158">
        <f t="shared" si="22"/>
        <v>0.64281593284699612</v>
      </c>
      <c r="AS20" s="158">
        <f t="shared" si="23"/>
        <v>31.684771080466611</v>
      </c>
      <c r="AT20" s="158">
        <f t="shared" si="24"/>
        <v>9.4295346850286013</v>
      </c>
      <c r="AU20" s="158">
        <f t="shared" si="25"/>
        <v>26.402208131771676</v>
      </c>
      <c r="AV20" s="159">
        <f t="shared" si="26"/>
        <v>0.94926466317369362</v>
      </c>
    </row>
    <row r="21" spans="2:48" x14ac:dyDescent="0.25">
      <c r="B21" s="260"/>
      <c r="C21" s="23">
        <f>(C20/1000)*60</f>
        <v>0.6</v>
      </c>
      <c r="D21" s="14" t="s">
        <v>22</v>
      </c>
      <c r="G21" s="17">
        <v>14</v>
      </c>
      <c r="H21" s="17">
        <v>195</v>
      </c>
      <c r="I21" s="41">
        <v>24488</v>
      </c>
      <c r="J21" s="42">
        <v>409</v>
      </c>
      <c r="K21" s="42">
        <v>14</v>
      </c>
      <c r="L21" s="42">
        <v>196</v>
      </c>
      <c r="M21" s="42">
        <v>108</v>
      </c>
      <c r="N21" s="42">
        <v>43447</v>
      </c>
      <c r="O21" s="42">
        <v>244</v>
      </c>
      <c r="P21" s="42"/>
      <c r="Q21" s="43">
        <v>135</v>
      </c>
      <c r="R21" s="32">
        <f t="shared" si="0"/>
        <v>3.6603625630628049E-6</v>
      </c>
      <c r="S21" s="33">
        <f t="shared" si="1"/>
        <v>6.4286907370516886E-8</v>
      </c>
      <c r="T21" s="33">
        <f t="shared" si="10"/>
        <v>4.4385150988208983E-10</v>
      </c>
      <c r="U21" s="33">
        <f t="shared" si="3"/>
        <v>3.049305630777574E-8</v>
      </c>
      <c r="V21" s="33">
        <f t="shared" si="4"/>
        <v>1.5978654355755233E-8</v>
      </c>
      <c r="W21" s="33">
        <f t="shared" si="5"/>
        <v>5.5276455554581004E-6</v>
      </c>
      <c r="X21" s="33">
        <f t="shared" si="6"/>
        <v>2.6529493576218896E-8</v>
      </c>
      <c r="Y21" s="33">
        <f t="shared" si="7"/>
        <v>0</v>
      </c>
      <c r="Z21" s="34">
        <f t="shared" si="8"/>
        <v>1.3237608186327262E-8</v>
      </c>
      <c r="AA21" s="38">
        <f>((Branco!$O$10-R21)/(Branco!$O$10))*100</f>
        <v>5.4480867987181014</v>
      </c>
      <c r="AB21" s="39">
        <f>((Branco!$T$10-W21)/(Branco!$T$10))*100</f>
        <v>2.3719335640316053</v>
      </c>
      <c r="AC21" s="40">
        <f t="shared" si="11"/>
        <v>42.58269187239798</v>
      </c>
      <c r="AD21" s="23">
        <f t="shared" si="12"/>
        <v>0.29400064267324971</v>
      </c>
      <c r="AE21" s="23">
        <f t="shared" si="13"/>
        <v>20.198147245098312</v>
      </c>
      <c r="AF21" s="23">
        <f t="shared" si="14"/>
        <v>10.58402313623699</v>
      </c>
      <c r="AG21" s="23">
        <f t="shared" si="15"/>
        <v>17.572742206681262</v>
      </c>
      <c r="AH21" s="23">
        <f t="shared" si="16"/>
        <v>8.7683948969121914</v>
      </c>
      <c r="AI21" s="39">
        <f t="shared" si="17"/>
        <v>97.379185313571995</v>
      </c>
      <c r="AJ21" s="39">
        <f t="shared" si="18"/>
        <v>2.3199420144389205</v>
      </c>
      <c r="AK21" s="155">
        <f t="shared" si="19"/>
        <v>5.6810519377607518</v>
      </c>
      <c r="AL21" s="1">
        <f t="shared" si="20"/>
        <v>3.9223281744769481E-2</v>
      </c>
      <c r="AM21" s="1">
        <f t="shared" si="9"/>
        <v>2.6946798922385962</v>
      </c>
      <c r="AN21" s="1">
        <f t="shared" si="9"/>
        <v>1.4120381428117017</v>
      </c>
      <c r="AO21" s="1">
        <f t="shared" si="9"/>
        <v>2.3444187479783878</v>
      </c>
      <c r="AP21" s="156">
        <f t="shared" si="9"/>
        <v>1.1698111281791379</v>
      </c>
      <c r="AQ21" s="155">
        <f t="shared" si="21"/>
        <v>243.14902293616015</v>
      </c>
      <c r="AR21" s="1">
        <f t="shared" si="22"/>
        <v>1.1794440820652183</v>
      </c>
      <c r="AS21" s="1">
        <f t="shared" si="23"/>
        <v>75.585770977292626</v>
      </c>
      <c r="AT21" s="1">
        <f t="shared" si="24"/>
        <v>22.649091810699694</v>
      </c>
      <c r="AU21" s="1">
        <f t="shared" si="25"/>
        <v>65.66716913087464</v>
      </c>
      <c r="AV21" s="156">
        <f t="shared" si="26"/>
        <v>2.3396222563582758</v>
      </c>
    </row>
    <row r="22" spans="2:48" ht="18.75" thickBot="1" x14ac:dyDescent="0.4">
      <c r="B22" s="254"/>
      <c r="C22" s="25">
        <f>(1*C21)/(0.082057*298)</f>
        <v>2.4536880690153747E-2</v>
      </c>
      <c r="D22" s="15" t="s">
        <v>23</v>
      </c>
      <c r="G22" s="17">
        <v>15</v>
      </c>
      <c r="H22" s="17">
        <v>210</v>
      </c>
      <c r="I22" s="41">
        <v>24158</v>
      </c>
      <c r="J22" s="42">
        <v>399</v>
      </c>
      <c r="K22" s="42">
        <v>13</v>
      </c>
      <c r="L22" s="42">
        <v>192</v>
      </c>
      <c r="M22" s="42">
        <v>105</v>
      </c>
      <c r="N22" s="42">
        <v>43512</v>
      </c>
      <c r="O22" s="42">
        <v>242</v>
      </c>
      <c r="P22" s="42"/>
      <c r="Q22" s="43">
        <v>137</v>
      </c>
      <c r="R22" s="32">
        <f t="shared" si="0"/>
        <v>3.6110355602119912E-6</v>
      </c>
      <c r="S22" s="33">
        <f t="shared" si="1"/>
        <v>6.2715100344342883E-8</v>
      </c>
      <c r="T22" s="33">
        <f t="shared" si="10"/>
        <v>2.9590100658805987E-10</v>
      </c>
      <c r="U22" s="33">
        <f t="shared" si="3"/>
        <v>2.9870749036188476E-8</v>
      </c>
      <c r="V22" s="33">
        <f t="shared" si="4"/>
        <v>1.5534802845873144E-8</v>
      </c>
      <c r="W22" s="33">
        <f t="shared" si="5"/>
        <v>5.5359153315325072E-6</v>
      </c>
      <c r="X22" s="33">
        <f t="shared" si="6"/>
        <v>2.6312038710840055E-8</v>
      </c>
      <c r="Y22" s="33">
        <f t="shared" si="7"/>
        <v>0</v>
      </c>
      <c r="Z22" s="34">
        <f t="shared" si="8"/>
        <v>1.3433720900198778E-8</v>
      </c>
      <c r="AA22" s="38">
        <f>((Branco!$O$10-R22)/(Branco!$O$10))*100</f>
        <v>6.7222672690065295</v>
      </c>
      <c r="AB22" s="39">
        <f>((Branco!$T$10-W22)/(Branco!$T$10))*100</f>
        <v>2.2258745883062958</v>
      </c>
      <c r="AC22" s="40">
        <f t="shared" si="11"/>
        <v>42.328645618783149</v>
      </c>
      <c r="AD22" s="23">
        <f t="shared" si="12"/>
        <v>0.19971408444436956</v>
      </c>
      <c r="AE22" s="23">
        <f t="shared" si="13"/>
        <v>20.160827988446048</v>
      </c>
      <c r="AF22" s="23">
        <f t="shared" si="14"/>
        <v>10.484989433329401</v>
      </c>
      <c r="AG22" s="23">
        <f t="shared" si="15"/>
        <v>17.758928168554174</v>
      </c>
      <c r="AH22" s="23">
        <f t="shared" si="16"/>
        <v>9.0668947064428504</v>
      </c>
      <c r="AI22" s="39">
        <f t="shared" si="17"/>
        <v>97.238492468695654</v>
      </c>
      <c r="AJ22" s="39">
        <f t="shared" si="18"/>
        <v>2.8454446898452259</v>
      </c>
      <c r="AK22" s="155">
        <f t="shared" si="19"/>
        <v>6.9678978907349158</v>
      </c>
      <c r="AL22" s="1">
        <f t="shared" si="20"/>
        <v>3.2875782520489311E-2</v>
      </c>
      <c r="AM22" s="1">
        <f t="shared" si="9"/>
        <v>3.3187594066044461</v>
      </c>
      <c r="AN22" s="1">
        <f t="shared" si="9"/>
        <v>1.7259785823256886</v>
      </c>
      <c r="AO22" s="1">
        <f t="shared" si="9"/>
        <v>2.9233724896804012</v>
      </c>
      <c r="AP22" s="156">
        <f t="shared" si="9"/>
        <v>1.4925399945351454</v>
      </c>
      <c r="AQ22" s="155">
        <f t="shared" si="21"/>
        <v>298.22602972345436</v>
      </c>
      <c r="AR22" s="1">
        <f t="shared" si="22"/>
        <v>0.98857478039111357</v>
      </c>
      <c r="AS22" s="1">
        <f t="shared" si="23"/>
        <v>93.091201355254711</v>
      </c>
      <c r="AT22" s="1">
        <f t="shared" si="24"/>
        <v>27.684696460504043</v>
      </c>
      <c r="AU22" s="1">
        <f t="shared" si="25"/>
        <v>81.883663435948037</v>
      </c>
      <c r="AV22" s="156">
        <f t="shared" si="26"/>
        <v>2.9850799890702908</v>
      </c>
    </row>
    <row r="23" spans="2:48" x14ac:dyDescent="0.25">
      <c r="B23" s="253" t="s">
        <v>24</v>
      </c>
      <c r="C23" s="24">
        <v>20</v>
      </c>
      <c r="D23" s="13" t="s">
        <v>21</v>
      </c>
      <c r="G23" s="17">
        <v>16</v>
      </c>
      <c r="H23" s="17">
        <v>225</v>
      </c>
      <c r="I23" s="41">
        <v>25153</v>
      </c>
      <c r="J23" s="42">
        <v>399</v>
      </c>
      <c r="K23" s="42">
        <v>13</v>
      </c>
      <c r="L23" s="42">
        <v>193</v>
      </c>
      <c r="M23" s="42">
        <v>106</v>
      </c>
      <c r="N23" s="42">
        <v>43629</v>
      </c>
      <c r="O23" s="42">
        <v>234</v>
      </c>
      <c r="P23" s="42"/>
      <c r="Q23" s="43">
        <v>135</v>
      </c>
      <c r="R23" s="32">
        <f t="shared" si="0"/>
        <v>3.7597639475955054E-6</v>
      </c>
      <c r="S23" s="33">
        <f t="shared" si="1"/>
        <v>6.2715100344342883E-8</v>
      </c>
      <c r="T23" s="33">
        <f t="shared" si="10"/>
        <v>2.9590100658805987E-10</v>
      </c>
      <c r="U23" s="33">
        <f t="shared" si="3"/>
        <v>3.0026325854085292E-8</v>
      </c>
      <c r="V23" s="33">
        <f t="shared" si="4"/>
        <v>1.5682753349167174E-8</v>
      </c>
      <c r="W23" s="33">
        <f t="shared" si="5"/>
        <v>5.550800928466441E-6</v>
      </c>
      <c r="X23" s="33">
        <f t="shared" si="6"/>
        <v>2.5442219249324678E-8</v>
      </c>
      <c r="Y23" s="33">
        <f t="shared" si="7"/>
        <v>0</v>
      </c>
      <c r="Z23" s="34">
        <f t="shared" si="8"/>
        <v>1.3237608186327262E-8</v>
      </c>
      <c r="AA23" s="38">
        <f>((Branco!$O$10-R23)/(Branco!$O$10))*100</f>
        <v>2.8804200934399002</v>
      </c>
      <c r="AB23" s="39">
        <f>((Branco!$T$10-W23)/(Branco!$T$10))*100</f>
        <v>1.9629684320007117</v>
      </c>
      <c r="AC23" s="40">
        <f t="shared" si="11"/>
        <v>42.547584458918173</v>
      </c>
      <c r="AD23" s="23">
        <f t="shared" si="12"/>
        <v>0.20074707686280582</v>
      </c>
      <c r="AE23" s="23">
        <f t="shared" si="13"/>
        <v>20.370654407841215</v>
      </c>
      <c r="AF23" s="23">
        <f t="shared" si="14"/>
        <v>10.63959507372871</v>
      </c>
      <c r="AG23" s="23">
        <f t="shared" si="15"/>
        <v>17.260675122727459</v>
      </c>
      <c r="AH23" s="23">
        <f t="shared" si="16"/>
        <v>8.9807438599216241</v>
      </c>
      <c r="AI23" s="39">
        <f t="shared" si="17"/>
        <v>98.148436370552034</v>
      </c>
      <c r="AJ23" s="39">
        <f t="shared" si="18"/>
        <v>1.2255491720279914</v>
      </c>
      <c r="AK23" s="155">
        <f t="shared" si="19"/>
        <v>3.0011131550865797</v>
      </c>
      <c r="AL23" s="1">
        <f t="shared" si="20"/>
        <v>1.415978605788663E-2</v>
      </c>
      <c r="AM23" s="1">
        <f t="shared" si="9"/>
        <v>1.4368533419358569</v>
      </c>
      <c r="AN23" s="1">
        <f t="shared" si="9"/>
        <v>0.75046866106799137</v>
      </c>
      <c r="AO23" s="1">
        <f t="shared" si="9"/>
        <v>1.2174895434195505</v>
      </c>
      <c r="AP23" s="156">
        <f t="shared" si="9"/>
        <v>0.6334608388050218</v>
      </c>
      <c r="AQ23" s="155">
        <f t="shared" si="21"/>
        <v>128.4476430377056</v>
      </c>
      <c r="AR23" s="1">
        <f t="shared" si="22"/>
        <v>0.42578476676065097</v>
      </c>
      <c r="AS23" s="1">
        <f t="shared" si="23"/>
        <v>40.30373624130079</v>
      </c>
      <c r="AT23" s="1">
        <f t="shared" si="24"/>
        <v>12.037517323530581</v>
      </c>
      <c r="AU23" s="1">
        <f t="shared" si="25"/>
        <v>34.10188211118161</v>
      </c>
      <c r="AV23" s="156">
        <f t="shared" si="26"/>
        <v>1.2669216776100436</v>
      </c>
    </row>
    <row r="24" spans="2:48" x14ac:dyDescent="0.25">
      <c r="B24" s="260"/>
      <c r="C24" s="23">
        <f>(C23/1000)*60</f>
        <v>1.2</v>
      </c>
      <c r="D24" s="14" t="s">
        <v>22</v>
      </c>
      <c r="G24" s="91">
        <v>17</v>
      </c>
      <c r="H24" s="91">
        <v>240</v>
      </c>
      <c r="I24" s="92">
        <v>24704</v>
      </c>
      <c r="J24" s="93">
        <v>393</v>
      </c>
      <c r="K24" s="93">
        <v>16</v>
      </c>
      <c r="L24" s="93">
        <v>190</v>
      </c>
      <c r="M24" s="93">
        <v>105</v>
      </c>
      <c r="N24" s="93">
        <v>43541</v>
      </c>
      <c r="O24" s="93">
        <v>237</v>
      </c>
      <c r="P24" s="93"/>
      <c r="Q24" s="94">
        <v>136</v>
      </c>
      <c r="R24" s="95">
        <f t="shared" si="0"/>
        <v>3.6926493285651559E-6</v>
      </c>
      <c r="S24" s="96">
        <f t="shared" si="1"/>
        <v>6.1772016128638481E-8</v>
      </c>
      <c r="T24" s="96">
        <f t="shared" si="10"/>
        <v>7.3975251647014964E-10</v>
      </c>
      <c r="U24" s="96">
        <f t="shared" si="3"/>
        <v>2.9559595400394848E-8</v>
      </c>
      <c r="V24" s="96">
        <f t="shared" si="4"/>
        <v>1.5534802845873144E-8</v>
      </c>
      <c r="W24" s="96">
        <f t="shared" si="5"/>
        <v>5.5396049239349351E-6</v>
      </c>
      <c r="X24" s="96">
        <f t="shared" si="6"/>
        <v>2.5768401547392946E-8</v>
      </c>
      <c r="Y24" s="96">
        <f t="shared" si="7"/>
        <v>0</v>
      </c>
      <c r="Z24" s="97">
        <f t="shared" si="8"/>
        <v>1.333566454326302E-8</v>
      </c>
      <c r="AA24" s="98">
        <f>((Branco!$O$10-R24)/(Branco!$O$10))*100</f>
        <v>4.6140777636202168</v>
      </c>
      <c r="AB24" s="99">
        <f>((Branco!$T$10-W24)/(Branco!$T$10))*100</f>
        <v>2.1607098145211534</v>
      </c>
      <c r="AC24" s="100">
        <f t="shared" si="11"/>
        <v>42.104776792361598</v>
      </c>
      <c r="AD24" s="101">
        <f t="shared" si="12"/>
        <v>0.50422693866265367</v>
      </c>
      <c r="AE24" s="101">
        <f t="shared" si="13"/>
        <v>20.148284683056144</v>
      </c>
      <c r="AF24" s="101">
        <f t="shared" si="14"/>
        <v>10.588765711915729</v>
      </c>
      <c r="AG24" s="101">
        <f t="shared" si="15"/>
        <v>17.564147383331314</v>
      </c>
      <c r="AH24" s="101">
        <f t="shared" si="16"/>
        <v>9.0897984906725782</v>
      </c>
      <c r="AI24" s="99">
        <f t="shared" si="17"/>
        <v>97.667850320866691</v>
      </c>
      <c r="AJ24" s="99">
        <f t="shared" si="18"/>
        <v>1.9427471433982821</v>
      </c>
      <c r="AK24" s="157">
        <f t="shared" si="19"/>
        <v>4.7573807254192282</v>
      </c>
      <c r="AL24" s="158">
        <f t="shared" si="20"/>
        <v>5.6972146677334433E-2</v>
      </c>
      <c r="AM24" s="158">
        <f t="shared" si="20"/>
        <v>2.2765365002200859</v>
      </c>
      <c r="AN24" s="158">
        <f t="shared" si="20"/>
        <v>1.1964150802240232</v>
      </c>
      <c r="AO24" s="158">
        <f t="shared" si="20"/>
        <v>1.9845571592019886</v>
      </c>
      <c r="AP24" s="159">
        <f t="shared" si="20"/>
        <v>1.0270481268841574</v>
      </c>
      <c r="AQ24" s="157">
        <f t="shared" si="21"/>
        <v>203.61589504794296</v>
      </c>
      <c r="AR24" s="158">
        <f t="shared" si="22"/>
        <v>1.7131524505874465</v>
      </c>
      <c r="AS24" s="158">
        <f t="shared" si="23"/>
        <v>63.856848831173409</v>
      </c>
      <c r="AT24" s="158">
        <f t="shared" si="24"/>
        <v>19.190497886793331</v>
      </c>
      <c r="AU24" s="158">
        <f t="shared" si="25"/>
        <v>55.587446029247701</v>
      </c>
      <c r="AV24" s="159">
        <f t="shared" si="26"/>
        <v>2.0540962537683147</v>
      </c>
    </row>
    <row r="25" spans="2:48" ht="18.75" thickBot="1" x14ac:dyDescent="0.4">
      <c r="B25" s="254"/>
      <c r="C25" s="25">
        <f>(1*C24)/(0.082057*298)</f>
        <v>4.9073761380307494E-2</v>
      </c>
      <c r="D25" s="15" t="s">
        <v>25</v>
      </c>
      <c r="G25" s="17">
        <v>18</v>
      </c>
      <c r="H25" s="17">
        <v>255</v>
      </c>
      <c r="I25" s="41">
        <v>24146</v>
      </c>
      <c r="J25" s="42">
        <v>384</v>
      </c>
      <c r="K25" s="42">
        <v>16</v>
      </c>
      <c r="L25" s="42">
        <v>186</v>
      </c>
      <c r="M25" s="42">
        <v>102</v>
      </c>
      <c r="N25" s="42">
        <v>43594</v>
      </c>
      <c r="O25" s="42">
        <v>236</v>
      </c>
      <c r="P25" s="42"/>
      <c r="Q25" s="43">
        <v>137</v>
      </c>
      <c r="R25" s="32">
        <f t="shared" si="0"/>
        <v>3.6092418510174163E-6</v>
      </c>
      <c r="S25" s="33">
        <f t="shared" si="1"/>
        <v>6.0357389805081864E-8</v>
      </c>
      <c r="T25" s="33">
        <f t="shared" si="10"/>
        <v>7.3975251647014964E-10</v>
      </c>
      <c r="U25" s="33">
        <f t="shared" si="3"/>
        <v>2.8937288128807588E-8</v>
      </c>
      <c r="V25" s="33">
        <f t="shared" si="4"/>
        <v>1.5090951335991054E-8</v>
      </c>
      <c r="W25" s="33">
        <f t="shared" si="5"/>
        <v>5.5463479721186826E-6</v>
      </c>
      <c r="X25" s="33">
        <f t="shared" si="6"/>
        <v>2.5659674114703522E-8</v>
      </c>
      <c r="Y25" s="33">
        <f t="shared" si="7"/>
        <v>0</v>
      </c>
      <c r="Z25" s="34">
        <f t="shared" si="8"/>
        <v>1.3433720900198778E-8</v>
      </c>
      <c r="AA25" s="38">
        <f>((Branco!$O$10-R25)/(Branco!$O$10))*100</f>
        <v>6.7686011042897425</v>
      </c>
      <c r="AB25" s="39">
        <f>((Branco!$T$10-W25)/(Branco!$T$10))*100</f>
        <v>2.0416155727758944</v>
      </c>
      <c r="AC25" s="40">
        <f t="shared" si="11"/>
        <v>41.851270093810342</v>
      </c>
      <c r="AD25" s="23">
        <f t="shared" si="12"/>
        <v>0.51293772758147727</v>
      </c>
      <c r="AE25" s="23">
        <f t="shared" si="13"/>
        <v>20.064854778712963</v>
      </c>
      <c r="AF25" s="23">
        <f t="shared" si="14"/>
        <v>10.463929642662135</v>
      </c>
      <c r="AG25" s="23">
        <f t="shared" si="15"/>
        <v>17.792186762244533</v>
      </c>
      <c r="AH25" s="23">
        <f t="shared" si="16"/>
        <v>9.3148209949885423</v>
      </c>
      <c r="AI25" s="39">
        <f t="shared" si="17"/>
        <v>97.347186644663836</v>
      </c>
      <c r="AJ25" s="39">
        <f t="shared" si="18"/>
        <v>2.8327455297289292</v>
      </c>
      <c r="AK25" s="155">
        <f t="shared" si="19"/>
        <v>6.936800308236041</v>
      </c>
      <c r="AL25" s="1">
        <f t="shared" si="20"/>
        <v>8.501884360540167E-2</v>
      </c>
      <c r="AM25" s="1">
        <f t="shared" si="20"/>
        <v>3.325726805941609</v>
      </c>
      <c r="AN25" s="1">
        <f t="shared" si="20"/>
        <v>1.7343844095501939</v>
      </c>
      <c r="AO25" s="1">
        <f t="shared" si="20"/>
        <v>2.9490346730190296</v>
      </c>
      <c r="AP25" s="156">
        <f t="shared" si="20"/>
        <v>1.5439209611647224</v>
      </c>
      <c r="AQ25" s="155">
        <f t="shared" si="21"/>
        <v>296.89505319250253</v>
      </c>
      <c r="AR25" s="1">
        <f t="shared" si="22"/>
        <v>2.5565166272144282</v>
      </c>
      <c r="AS25" s="1">
        <f t="shared" si="23"/>
        <v>93.286636906662139</v>
      </c>
      <c r="AT25" s="1">
        <f t="shared" si="24"/>
        <v>27.819525929185108</v>
      </c>
      <c r="AU25" s="1">
        <f t="shared" si="25"/>
        <v>82.602461191263018</v>
      </c>
      <c r="AV25" s="156">
        <f t="shared" si="26"/>
        <v>3.0878419223294449</v>
      </c>
    </row>
    <row r="26" spans="2:48" ht="15.75" thickBot="1" x14ac:dyDescent="0.3">
      <c r="G26" s="17">
        <v>19</v>
      </c>
      <c r="H26" s="17">
        <v>270</v>
      </c>
      <c r="I26" s="41">
        <v>24796</v>
      </c>
      <c r="J26" s="42">
        <v>384</v>
      </c>
      <c r="K26" s="42">
        <v>16</v>
      </c>
      <c r="L26" s="42">
        <v>186</v>
      </c>
      <c r="M26" s="42">
        <v>102</v>
      </c>
      <c r="N26" s="42">
        <v>43632</v>
      </c>
      <c r="O26" s="42">
        <v>232</v>
      </c>
      <c r="P26" s="42"/>
      <c r="Q26" s="43">
        <v>134</v>
      </c>
      <c r="R26" s="32">
        <f t="shared" si="0"/>
        <v>3.7064010990568978E-6</v>
      </c>
      <c r="S26" s="33">
        <f t="shared" si="1"/>
        <v>6.0357389805081864E-8</v>
      </c>
      <c r="T26" s="33">
        <f t="shared" si="10"/>
        <v>7.3975251647014964E-10</v>
      </c>
      <c r="U26" s="33">
        <f t="shared" si="3"/>
        <v>2.8937288128807588E-8</v>
      </c>
      <c r="V26" s="33">
        <f t="shared" si="4"/>
        <v>1.5090951335991054E-8</v>
      </c>
      <c r="W26" s="33">
        <f t="shared" si="5"/>
        <v>5.5511826104391058E-6</v>
      </c>
      <c r="X26" s="33">
        <f t="shared" si="6"/>
        <v>2.5224764383945837E-8</v>
      </c>
      <c r="Y26" s="33">
        <f t="shared" si="7"/>
        <v>0</v>
      </c>
      <c r="Z26" s="34">
        <f t="shared" si="8"/>
        <v>1.3139551829391506E-8</v>
      </c>
      <c r="AA26" s="38">
        <f>((Branco!$O$10-R26)/(Branco!$O$10))*100</f>
        <v>4.2588516931155649</v>
      </c>
      <c r="AB26" s="39">
        <f>((Branco!$T$10-W26)/(Branco!$T$10))*100</f>
        <v>1.9562272485056991</v>
      </c>
      <c r="AC26" s="40">
        <f t="shared" si="11"/>
        <v>42.063918627254409</v>
      </c>
      <c r="AD26" s="23">
        <f t="shared" si="12"/>
        <v>0.51554399150784891</v>
      </c>
      <c r="AE26" s="23">
        <f t="shared" si="13"/>
        <v>20.166805375024559</v>
      </c>
      <c r="AF26" s="23">
        <f t="shared" si="14"/>
        <v>10.517097426760118</v>
      </c>
      <c r="AG26" s="23">
        <f t="shared" si="15"/>
        <v>17.579495068698716</v>
      </c>
      <c r="AH26" s="23">
        <f t="shared" si="16"/>
        <v>9.1571395107543356</v>
      </c>
      <c r="AI26" s="39">
        <f t="shared" si="17"/>
        <v>97.871488862443897</v>
      </c>
      <c r="AJ26" s="39">
        <f t="shared" si="18"/>
        <v>1.7914399106475778</v>
      </c>
      <c r="AK26" s="155">
        <f t="shared" si="19"/>
        <v>4.3868610130877554</v>
      </c>
      <c r="AL26" s="1">
        <f t="shared" si="20"/>
        <v>5.3766265975325932E-2</v>
      </c>
      <c r="AM26" s="1">
        <f t="shared" si="20"/>
        <v>2.1032032950183166</v>
      </c>
      <c r="AN26" s="1">
        <f t="shared" si="20"/>
        <v>1.096831825896649</v>
      </c>
      <c r="AO26" s="1">
        <f t="shared" si="20"/>
        <v>1.8333717842606176</v>
      </c>
      <c r="AP26" s="156">
        <f t="shared" si="20"/>
        <v>0.9550013318327808</v>
      </c>
      <c r="AQ26" s="155">
        <f t="shared" si="21"/>
        <v>187.75765136015593</v>
      </c>
      <c r="AR26" s="1">
        <f t="shared" si="22"/>
        <v>1.6167516178780508</v>
      </c>
      <c r="AS26" s="1">
        <f t="shared" si="23"/>
        <v>58.99485242526378</v>
      </c>
      <c r="AT26" s="1">
        <f t="shared" si="24"/>
        <v>17.593182487382247</v>
      </c>
      <c r="AU26" s="1">
        <f t="shared" si="25"/>
        <v>51.352743677139905</v>
      </c>
      <c r="AV26" s="156">
        <f t="shared" si="26"/>
        <v>1.9100026636655616</v>
      </c>
    </row>
    <row r="27" spans="2:48" x14ac:dyDescent="0.25">
      <c r="B27" s="261" t="s">
        <v>26</v>
      </c>
      <c r="C27" s="262"/>
      <c r="D27" s="21">
        <f>(1*(0.25/1000))/(0.082057*373)</f>
        <v>8.1679964763916645E-6</v>
      </c>
      <c r="G27" s="17">
        <v>20</v>
      </c>
      <c r="H27" s="17">
        <v>285</v>
      </c>
      <c r="I27" s="41">
        <v>24463</v>
      </c>
      <c r="J27" s="42">
        <v>390</v>
      </c>
      <c r="K27" s="42">
        <v>16</v>
      </c>
      <c r="L27" s="42">
        <v>189</v>
      </c>
      <c r="M27" s="42">
        <v>104</v>
      </c>
      <c r="N27" s="42">
        <v>43572</v>
      </c>
      <c r="O27" s="42">
        <v>237</v>
      </c>
      <c r="P27" s="42"/>
      <c r="Q27" s="43">
        <v>138</v>
      </c>
      <c r="R27" s="32">
        <f t="shared" si="0"/>
        <v>3.6566256689074406E-6</v>
      </c>
      <c r="S27" s="33">
        <f t="shared" si="1"/>
        <v>6.130047402078628E-8</v>
      </c>
      <c r="T27" s="33">
        <f t="shared" si="10"/>
        <v>7.3975251647014964E-10</v>
      </c>
      <c r="U27" s="33">
        <f t="shared" si="3"/>
        <v>2.9404018582498032E-8</v>
      </c>
      <c r="V27" s="33">
        <f t="shared" si="4"/>
        <v>1.5386852342579114E-8</v>
      </c>
      <c r="W27" s="33">
        <f t="shared" si="5"/>
        <v>5.5435489709858065E-6</v>
      </c>
      <c r="X27" s="33">
        <f t="shared" si="6"/>
        <v>2.5768401547392946E-8</v>
      </c>
      <c r="Y27" s="33">
        <f t="shared" si="7"/>
        <v>0</v>
      </c>
      <c r="Z27" s="34">
        <f t="shared" si="8"/>
        <v>1.3531777257134535E-8</v>
      </c>
      <c r="AA27" s="38">
        <f>((Branco!$O$10-R27)/(Branco!$O$10))*100</f>
        <v>5.544615622224792</v>
      </c>
      <c r="AB27" s="39">
        <f>((Branco!$T$10-W27)/(Branco!$T$10))*100</f>
        <v>2.0910509184059971</v>
      </c>
      <c r="AC27" s="40">
        <f t="shared" si="11"/>
        <v>41.948907575980506</v>
      </c>
      <c r="AD27" s="23">
        <f t="shared" si="12"/>
        <v>0.50622463265100981</v>
      </c>
      <c r="AE27" s="23">
        <f t="shared" si="13"/>
        <v>20.121646326280757</v>
      </c>
      <c r="AF27" s="23">
        <f t="shared" si="14"/>
        <v>10.529472359141003</v>
      </c>
      <c r="AG27" s="23">
        <f t="shared" si="15"/>
        <v>17.633734684103747</v>
      </c>
      <c r="AH27" s="23">
        <f t="shared" si="16"/>
        <v>9.2600144218429747</v>
      </c>
      <c r="AI27" s="39">
        <f t="shared" si="17"/>
        <v>97.547091555188146</v>
      </c>
      <c r="AJ27" s="39">
        <f t="shared" si="18"/>
        <v>2.3259056828104545</v>
      </c>
      <c r="AK27" s="155">
        <f t="shared" si="19"/>
        <v>5.6956557121427851</v>
      </c>
      <c r="AL27" s="1">
        <f t="shared" si="20"/>
        <v>6.87331658247292E-2</v>
      </c>
      <c r="AM27" s="1">
        <f t="shared" si="20"/>
        <v>2.7320370531322253</v>
      </c>
      <c r="AN27" s="1">
        <f t="shared" si="20"/>
        <v>1.4296498491543672</v>
      </c>
      <c r="AO27" s="1">
        <f t="shared" si="20"/>
        <v>2.3942383123567739</v>
      </c>
      <c r="AP27" s="156">
        <f t="shared" si="20"/>
        <v>1.2572879029272725</v>
      </c>
      <c r="AQ27" s="155">
        <f t="shared" si="21"/>
        <v>243.7740644797112</v>
      </c>
      <c r="AR27" s="1">
        <f t="shared" si="22"/>
        <v>2.0668062963496072</v>
      </c>
      <c r="AS27" s="1">
        <f t="shared" si="23"/>
        <v>76.633639340358926</v>
      </c>
      <c r="AT27" s="1">
        <f t="shared" si="24"/>
        <v>22.931583580436047</v>
      </c>
      <c r="AU27" s="1">
        <f t="shared" si="25"/>
        <v>67.06261512911324</v>
      </c>
      <c r="AV27" s="156">
        <f t="shared" si="26"/>
        <v>2.5145758058545451</v>
      </c>
    </row>
    <row r="28" spans="2:48" x14ac:dyDescent="0.25">
      <c r="B28" s="249" t="s">
        <v>29</v>
      </c>
      <c r="C28" s="250"/>
      <c r="D28" s="22">
        <f>1/3</f>
        <v>0.33333333333333331</v>
      </c>
      <c r="G28" s="91">
        <v>21</v>
      </c>
      <c r="H28" s="91">
        <v>300</v>
      </c>
      <c r="I28" s="92">
        <v>24475</v>
      </c>
      <c r="J28" s="93">
        <v>395</v>
      </c>
      <c r="K28" s="93">
        <v>16</v>
      </c>
      <c r="L28" s="93">
        <v>192</v>
      </c>
      <c r="M28" s="93">
        <v>105</v>
      </c>
      <c r="N28" s="93">
        <v>43543</v>
      </c>
      <c r="O28" s="93">
        <v>239</v>
      </c>
      <c r="P28" s="93"/>
      <c r="Q28" s="94">
        <v>140</v>
      </c>
      <c r="R28" s="95">
        <f t="shared" si="0"/>
        <v>3.6584193781020156E-6</v>
      </c>
      <c r="S28" s="96">
        <f t="shared" si="1"/>
        <v>6.2086377533873281E-8</v>
      </c>
      <c r="T28" s="96">
        <f t="shared" si="10"/>
        <v>7.3975251647014964E-10</v>
      </c>
      <c r="U28" s="96">
        <f t="shared" si="3"/>
        <v>2.9870749036188476E-8</v>
      </c>
      <c r="V28" s="96">
        <f t="shared" si="4"/>
        <v>1.5534802845873144E-8</v>
      </c>
      <c r="W28" s="96">
        <f t="shared" si="5"/>
        <v>5.5398593785833786E-6</v>
      </c>
      <c r="X28" s="96">
        <f t="shared" si="6"/>
        <v>2.5985856412771787E-8</v>
      </c>
      <c r="Y28" s="96">
        <f t="shared" si="7"/>
        <v>0</v>
      </c>
      <c r="Z28" s="97">
        <f t="shared" si="8"/>
        <v>1.3727889971006051E-8</v>
      </c>
      <c r="AA28" s="98">
        <f>((Branco!$O$10-R28)/(Branco!$O$10))*100</f>
        <v>5.4982817869415781</v>
      </c>
      <c r="AB28" s="99">
        <f>((Branco!$T$10-W28)/(Branco!$T$10))*100</f>
        <v>2.1562156921911395</v>
      </c>
      <c r="AC28" s="100">
        <f t="shared" si="11"/>
        <v>41.965729012717325</v>
      </c>
      <c r="AD28" s="101">
        <f t="shared" si="12"/>
        <v>0.50001715151966775</v>
      </c>
      <c r="AE28" s="101">
        <f t="shared" si="13"/>
        <v>20.19038328940448</v>
      </c>
      <c r="AF28" s="101">
        <f t="shared" si="14"/>
        <v>10.500360181913022</v>
      </c>
      <c r="AG28" s="101">
        <f t="shared" si="15"/>
        <v>17.564487600952347</v>
      </c>
      <c r="AH28" s="101">
        <f t="shared" si="16"/>
        <v>9.279022763493149</v>
      </c>
      <c r="AI28" s="99">
        <f t="shared" si="17"/>
        <v>97.51640315650512</v>
      </c>
      <c r="AJ28" s="99">
        <f t="shared" si="18"/>
        <v>2.3073940350634943</v>
      </c>
      <c r="AK28" s="157">
        <f t="shared" si="19"/>
        <v>5.6503245652220944</v>
      </c>
      <c r="AL28" s="158">
        <f t="shared" si="20"/>
        <v>6.7323010006755488E-2</v>
      </c>
      <c r="AM28" s="158">
        <f t="shared" si="20"/>
        <v>2.7184615009738127</v>
      </c>
      <c r="AN28" s="158">
        <f t="shared" si="20"/>
        <v>1.4137832101418653</v>
      </c>
      <c r="AO28" s="158">
        <f t="shared" si="20"/>
        <v>2.3649072255393127</v>
      </c>
      <c r="AP28" s="159">
        <f t="shared" si="20"/>
        <v>1.2493406285383981</v>
      </c>
      <c r="AQ28" s="157">
        <f t="shared" si="21"/>
        <v>241.83389139150563</v>
      </c>
      <c r="AR28" s="158">
        <f t="shared" si="22"/>
        <v>2.0244029109031376</v>
      </c>
      <c r="AS28" s="158">
        <f t="shared" si="23"/>
        <v>76.252845102315447</v>
      </c>
      <c r="AT28" s="158">
        <f t="shared" si="24"/>
        <v>22.677082690675519</v>
      </c>
      <c r="AU28" s="158">
        <f t="shared" si="25"/>
        <v>66.241051387356151</v>
      </c>
      <c r="AV28" s="159">
        <f t="shared" si="26"/>
        <v>2.4986812570767962</v>
      </c>
    </row>
    <row r="29" spans="2:48" x14ac:dyDescent="0.25">
      <c r="B29" s="249" t="s">
        <v>30</v>
      </c>
      <c r="C29" s="250"/>
      <c r="D29" s="22">
        <f>2/3</f>
        <v>0.66666666666666663</v>
      </c>
      <c r="G29" s="17">
        <v>22</v>
      </c>
      <c r="H29" s="17"/>
      <c r="I29" s="41"/>
      <c r="J29" s="42"/>
      <c r="K29" s="42"/>
      <c r="L29" s="42"/>
      <c r="M29" s="42"/>
      <c r="N29" s="42"/>
      <c r="O29" s="42"/>
      <c r="P29" s="42"/>
      <c r="Q29" s="43"/>
      <c r="R29" s="32">
        <f t="shared" si="0"/>
        <v>0</v>
      </c>
      <c r="S29" s="33">
        <f t="shared" si="1"/>
        <v>0</v>
      </c>
      <c r="T29" s="33">
        <f t="shared" si="10"/>
        <v>-1.6274555362343292E-9</v>
      </c>
      <c r="U29" s="33">
        <f t="shared" si="3"/>
        <v>0</v>
      </c>
      <c r="V29" s="33">
        <f t="shared" si="4"/>
        <v>0</v>
      </c>
      <c r="W29" s="33">
        <f t="shared" si="5"/>
        <v>0</v>
      </c>
      <c r="X29" s="33">
        <f t="shared" si="6"/>
        <v>0</v>
      </c>
      <c r="Y29" s="33">
        <f t="shared" si="7"/>
        <v>0</v>
      </c>
      <c r="Z29" s="34">
        <f t="shared" si="8"/>
        <v>0</v>
      </c>
      <c r="AA29" s="38">
        <f>((Branco!$O$10-R29)/(Branco!$O$10))*100</f>
        <v>100</v>
      </c>
      <c r="AB29" s="39">
        <f>((Branco!$T$10-W29)/(Branco!$T$10))*100</f>
        <v>100</v>
      </c>
      <c r="AC29" s="40">
        <f t="shared" si="11"/>
        <v>0</v>
      </c>
      <c r="AD29" s="23">
        <f t="shared" si="12"/>
        <v>100</v>
      </c>
      <c r="AE29" s="23">
        <f t="shared" si="13"/>
        <v>0</v>
      </c>
      <c r="AF29" s="23">
        <f t="shared" si="14"/>
        <v>0</v>
      </c>
      <c r="AG29" s="23">
        <f t="shared" si="15"/>
        <v>0</v>
      </c>
      <c r="AH29" s="23">
        <f t="shared" si="16"/>
        <v>0</v>
      </c>
      <c r="AI29" s="39">
        <f t="shared" si="17"/>
        <v>-1.5463766882863227E-2</v>
      </c>
      <c r="AJ29" s="103">
        <f t="shared" ref="AJ29:AJ31" si="27">AC29*AA29/100</f>
        <v>0</v>
      </c>
      <c r="AK29" s="112">
        <f t="shared" si="19"/>
        <v>0</v>
      </c>
      <c r="AL29">
        <f t="shared" si="20"/>
        <v>244.87904880392963</v>
      </c>
      <c r="AM29">
        <f t="shared" si="20"/>
        <v>0</v>
      </c>
      <c r="AN29">
        <f t="shared" si="20"/>
        <v>0</v>
      </c>
      <c r="AO29">
        <f t="shared" si="20"/>
        <v>0</v>
      </c>
      <c r="AP29" s="14">
        <f t="shared" si="20"/>
        <v>0</v>
      </c>
      <c r="AQ29" s="112">
        <f t="shared" si="21"/>
        <v>0</v>
      </c>
      <c r="AR29">
        <f t="shared" si="22"/>
        <v>7363.5129975341642</v>
      </c>
      <c r="AS29">
        <f t="shared" si="23"/>
        <v>0</v>
      </c>
      <c r="AT29">
        <f t="shared" si="24"/>
        <v>0</v>
      </c>
      <c r="AU29">
        <f t="shared" si="25"/>
        <v>0</v>
      </c>
      <c r="AV29" s="14">
        <f t="shared" si="26"/>
        <v>0</v>
      </c>
    </row>
    <row r="30" spans="2:48" x14ac:dyDescent="0.25">
      <c r="B30" s="249" t="s">
        <v>27</v>
      </c>
      <c r="C30" s="250"/>
      <c r="D30" s="26">
        <f>D27*D28</f>
        <v>2.7226654921305548E-6</v>
      </c>
      <c r="G30" s="17">
        <v>23</v>
      </c>
      <c r="H30" s="17"/>
      <c r="I30" s="41"/>
      <c r="J30" s="42"/>
      <c r="K30" s="42"/>
      <c r="L30" s="42"/>
      <c r="M30" s="42"/>
      <c r="N30" s="42"/>
      <c r="O30" s="42"/>
      <c r="P30" s="42"/>
      <c r="Q30" s="43"/>
      <c r="R30" s="32">
        <f t="shared" si="0"/>
        <v>0</v>
      </c>
      <c r="S30" s="33">
        <f t="shared" si="1"/>
        <v>0</v>
      </c>
      <c r="T30" s="33">
        <f t="shared" si="10"/>
        <v>-1.6274555362343292E-9</v>
      </c>
      <c r="U30" s="33">
        <f t="shared" si="3"/>
        <v>0</v>
      </c>
      <c r="V30" s="33">
        <f t="shared" si="4"/>
        <v>0</v>
      </c>
      <c r="W30" s="33">
        <f t="shared" si="5"/>
        <v>0</v>
      </c>
      <c r="X30" s="33">
        <f t="shared" si="6"/>
        <v>0</v>
      </c>
      <c r="Y30" s="33">
        <f t="shared" si="7"/>
        <v>0</v>
      </c>
      <c r="Z30" s="34">
        <f t="shared" si="8"/>
        <v>0</v>
      </c>
      <c r="AA30" s="38">
        <f>((Branco!$O$10-R30)/(Branco!$O$10))*100</f>
        <v>100</v>
      </c>
      <c r="AB30" s="39">
        <f>((Branco!$T$10-W30)/(Branco!$T$10))*100</f>
        <v>100</v>
      </c>
      <c r="AC30" s="40">
        <f t="shared" si="11"/>
        <v>0</v>
      </c>
      <c r="AD30" s="23">
        <f t="shared" si="12"/>
        <v>100</v>
      </c>
      <c r="AE30" s="23">
        <f t="shared" si="13"/>
        <v>0</v>
      </c>
      <c r="AF30" s="23">
        <f t="shared" si="14"/>
        <v>0</v>
      </c>
      <c r="AG30" s="23">
        <f t="shared" si="15"/>
        <v>0</v>
      </c>
      <c r="AH30" s="23">
        <f t="shared" si="16"/>
        <v>0</v>
      </c>
      <c r="AI30" s="39">
        <f t="shared" si="17"/>
        <v>-1.5463766882863227E-2</v>
      </c>
      <c r="AJ30" s="103">
        <f t="shared" si="27"/>
        <v>0</v>
      </c>
      <c r="AK30" s="112">
        <f t="shared" si="19"/>
        <v>0</v>
      </c>
      <c r="AL30">
        <f t="shared" si="20"/>
        <v>244.87904880392963</v>
      </c>
      <c r="AM30">
        <f t="shared" si="20"/>
        <v>0</v>
      </c>
      <c r="AN30">
        <f t="shared" si="20"/>
        <v>0</v>
      </c>
      <c r="AO30">
        <f t="shared" si="20"/>
        <v>0</v>
      </c>
      <c r="AP30" s="14">
        <f t="shared" si="20"/>
        <v>0</v>
      </c>
      <c r="AQ30" s="112">
        <f t="shared" si="21"/>
        <v>0</v>
      </c>
      <c r="AR30">
        <f t="shared" si="22"/>
        <v>7363.5129975341642</v>
      </c>
      <c r="AS30">
        <f t="shared" si="23"/>
        <v>0</v>
      </c>
      <c r="AT30">
        <f t="shared" si="24"/>
        <v>0</v>
      </c>
      <c r="AU30">
        <f t="shared" si="25"/>
        <v>0</v>
      </c>
      <c r="AV30" s="14">
        <f t="shared" si="26"/>
        <v>0</v>
      </c>
    </row>
    <row r="31" spans="2:48" ht="15.75" thickBot="1" x14ac:dyDescent="0.3">
      <c r="B31" s="251" t="s">
        <v>28</v>
      </c>
      <c r="C31" s="252"/>
      <c r="D31" s="27">
        <f>D27*D29</f>
        <v>5.4453309842611097E-6</v>
      </c>
      <c r="G31" s="18">
        <v>24</v>
      </c>
      <c r="H31" s="18"/>
      <c r="I31" s="44"/>
      <c r="J31" s="45"/>
      <c r="K31" s="45"/>
      <c r="L31" s="45"/>
      <c r="M31" s="45"/>
      <c r="N31" s="45"/>
      <c r="O31" s="45"/>
      <c r="P31" s="45"/>
      <c r="Q31" s="46"/>
      <c r="R31" s="35">
        <f t="shared" si="0"/>
        <v>0</v>
      </c>
      <c r="S31" s="36">
        <f t="shared" si="1"/>
        <v>0</v>
      </c>
      <c r="T31" s="33">
        <f t="shared" si="10"/>
        <v>-1.6274555362343292E-9</v>
      </c>
      <c r="U31" s="36">
        <f t="shared" si="3"/>
        <v>0</v>
      </c>
      <c r="V31" s="36">
        <f t="shared" si="4"/>
        <v>0</v>
      </c>
      <c r="W31" s="36">
        <f t="shared" si="5"/>
        <v>0</v>
      </c>
      <c r="X31" s="36">
        <f t="shared" si="6"/>
        <v>0</v>
      </c>
      <c r="Y31" s="36">
        <f t="shared" si="7"/>
        <v>0</v>
      </c>
      <c r="Z31" s="37">
        <f t="shared" si="8"/>
        <v>0</v>
      </c>
      <c r="AA31" s="38">
        <f>((Branco!$O$10-R31)/(Branco!$O$10))*100</f>
        <v>100</v>
      </c>
      <c r="AB31" s="107">
        <f>((Branco!$T$10-W31)/(Branco!$T$10))*100</f>
        <v>100</v>
      </c>
      <c r="AC31" s="121">
        <f t="shared" si="11"/>
        <v>0</v>
      </c>
      <c r="AD31" s="118">
        <f t="shared" si="12"/>
        <v>100</v>
      </c>
      <c r="AE31" s="118">
        <f t="shared" si="13"/>
        <v>0</v>
      </c>
      <c r="AF31" s="118">
        <f t="shared" si="14"/>
        <v>0</v>
      </c>
      <c r="AG31" s="118">
        <f t="shared" si="15"/>
        <v>0</v>
      </c>
      <c r="AH31" s="118">
        <f t="shared" si="16"/>
        <v>0</v>
      </c>
      <c r="AI31" s="107">
        <f t="shared" si="17"/>
        <v>-1.5463766882863227E-2</v>
      </c>
      <c r="AJ31" s="104">
        <f t="shared" si="27"/>
        <v>0</v>
      </c>
      <c r="AK31" s="113">
        <f t="shared" si="19"/>
        <v>0</v>
      </c>
      <c r="AL31" s="114">
        <f t="shared" si="20"/>
        <v>244.87904880392963</v>
      </c>
      <c r="AM31" s="114">
        <f t="shared" si="20"/>
        <v>0</v>
      </c>
      <c r="AN31" s="114">
        <f t="shared" si="20"/>
        <v>0</v>
      </c>
      <c r="AO31" s="114">
        <f t="shared" si="20"/>
        <v>0</v>
      </c>
      <c r="AP31" s="15">
        <f t="shared" si="20"/>
        <v>0</v>
      </c>
      <c r="AQ31" s="113">
        <f t="shared" si="21"/>
        <v>0</v>
      </c>
      <c r="AR31" s="114">
        <f t="shared" si="22"/>
        <v>7363.5129975341642</v>
      </c>
      <c r="AS31" s="114">
        <f t="shared" si="23"/>
        <v>0</v>
      </c>
      <c r="AT31" s="114">
        <f t="shared" si="24"/>
        <v>0</v>
      </c>
      <c r="AU31">
        <f t="shared" si="25"/>
        <v>0</v>
      </c>
      <c r="AV31" s="14">
        <f t="shared" si="26"/>
        <v>0</v>
      </c>
    </row>
    <row r="32" spans="2:48" x14ac:dyDescent="0.25">
      <c r="AA32" s="105" t="s">
        <v>54</v>
      </c>
    </row>
    <row r="33" spans="2:27" ht="15.75" thickBot="1" x14ac:dyDescent="0.3">
      <c r="B33" s="28">
        <f>D27*0.24</f>
        <v>1.9603191543339994E-6</v>
      </c>
      <c r="C33" s="1">
        <v>1028</v>
      </c>
      <c r="AA33" s="106">
        <f>AVERAGE(AA12:AA28)</f>
        <v>4.4339663352888934</v>
      </c>
    </row>
    <row r="34" spans="2:27" ht="15.75" thickBot="1" x14ac:dyDescent="0.3">
      <c r="B34" s="28">
        <f>B33/C36</f>
        <v>1.9137512082661891E-9</v>
      </c>
      <c r="C34">
        <v>1009</v>
      </c>
    </row>
    <row r="35" spans="2:27" ht="15.75" thickBot="1" x14ac:dyDescent="0.3">
      <c r="C35">
        <v>1036</v>
      </c>
      <c r="F35" s="265" t="s">
        <v>68</v>
      </c>
      <c r="G35" s="255" t="s">
        <v>60</v>
      </c>
      <c r="H35" s="256"/>
      <c r="I35" s="256"/>
      <c r="J35" s="256"/>
      <c r="K35" s="256"/>
      <c r="L35" s="257"/>
      <c r="M35" s="268" t="s">
        <v>35</v>
      </c>
      <c r="N35" s="258" t="s">
        <v>36</v>
      </c>
      <c r="O35" s="258" t="s">
        <v>38</v>
      </c>
      <c r="P35" s="265" t="s">
        <v>53</v>
      </c>
      <c r="Q35" s="265" t="s">
        <v>69</v>
      </c>
    </row>
    <row r="36" spans="2:27" ht="15.75" thickBot="1" x14ac:dyDescent="0.3">
      <c r="C36" s="1">
        <f>AVERAGE(C33:C35)</f>
        <v>1024.3333333333333</v>
      </c>
      <c r="F36" s="266"/>
      <c r="G36" s="131" t="s">
        <v>40</v>
      </c>
      <c r="H36" s="132" t="s">
        <v>41</v>
      </c>
      <c r="I36" s="132" t="s">
        <v>42</v>
      </c>
      <c r="J36" s="132" t="s">
        <v>10</v>
      </c>
      <c r="K36" s="132" t="s">
        <v>37</v>
      </c>
      <c r="L36" s="163" t="s">
        <v>11</v>
      </c>
      <c r="M36" s="269"/>
      <c r="N36" s="259"/>
      <c r="O36" s="259"/>
      <c r="P36" s="266"/>
      <c r="Q36" s="266"/>
    </row>
    <row r="37" spans="2:27" x14ac:dyDescent="0.25">
      <c r="F37" s="152">
        <v>1</v>
      </c>
      <c r="G37" s="160">
        <f t="shared" ref="G37:L37" si="28">AVERAGE(AC9:AC12)</f>
        <v>44.882649304690766</v>
      </c>
      <c r="H37" s="165">
        <f t="shared" si="28"/>
        <v>0.86853183296396841</v>
      </c>
      <c r="I37" s="165">
        <f t="shared" si="28"/>
        <v>19.442551529249972</v>
      </c>
      <c r="J37" s="165">
        <f t="shared" si="28"/>
        <v>10.070013871301249</v>
      </c>
      <c r="K37" s="165">
        <f t="shared" si="28"/>
        <v>16.817974899598784</v>
      </c>
      <c r="L37" s="166">
        <f t="shared" si="28"/>
        <v>7.9182785621952627</v>
      </c>
      <c r="M37" s="173">
        <f>AVERAGE(AA9:AA12)</f>
        <v>5.3119811575736477</v>
      </c>
      <c r="N37" s="170">
        <f>AVERAGE(AB10:AB12)</f>
        <v>3.3531502727504221</v>
      </c>
      <c r="O37" s="173">
        <f>AVERAGE(AI9:AI12)</f>
        <v>95.368979619860966</v>
      </c>
      <c r="P37" s="173">
        <f>AVERAGE(AJ9:AJ12)</f>
        <v>2.3796989151784071</v>
      </c>
      <c r="Q37" s="176">
        <f>AVERAGE(AQ9:AQ12)</f>
        <v>249.41203810553429</v>
      </c>
    </row>
    <row r="38" spans="2:27" x14ac:dyDescent="0.25">
      <c r="F38" s="181">
        <v>2</v>
      </c>
      <c r="G38" s="182">
        <f t="shared" ref="G38:L38" si="29">AVERAGE(AC13:AC16)</f>
        <v>44.022583937448431</v>
      </c>
      <c r="H38" s="183">
        <f t="shared" si="29"/>
        <v>0.48669746642797362</v>
      </c>
      <c r="I38" s="183">
        <f t="shared" si="29"/>
        <v>20.528095272079263</v>
      </c>
      <c r="J38" s="183">
        <f t="shared" si="29"/>
        <v>10.701353608765508</v>
      </c>
      <c r="K38" s="183">
        <f t="shared" si="29"/>
        <v>16.491294566775117</v>
      </c>
      <c r="L38" s="184">
        <f t="shared" si="29"/>
        <v>7.7699751485036899</v>
      </c>
      <c r="M38" s="185">
        <f>AA15</f>
        <v>3.0310050581103516</v>
      </c>
      <c r="N38" s="186">
        <f>AVERAGE(AB13:AB16)</f>
        <v>3.9937499598739068</v>
      </c>
      <c r="O38" s="185">
        <f>AVERAGE(AI13:AI16)</f>
        <v>96.818869480543555</v>
      </c>
      <c r="P38" s="185">
        <f>AJ15</f>
        <v>1.3103860273023538</v>
      </c>
      <c r="Q38" s="187">
        <f>AQ15</f>
        <v>137.33924392279351</v>
      </c>
    </row>
    <row r="39" spans="2:27" x14ac:dyDescent="0.25">
      <c r="F39" s="148">
        <v>3</v>
      </c>
      <c r="G39" s="161">
        <f t="shared" ref="G39:L39" si="30">AVERAGE(AC17:AC20)</f>
        <v>42.841849753870072</v>
      </c>
      <c r="H39" s="164">
        <f t="shared" si="30"/>
        <v>0.51840496539877046</v>
      </c>
      <c r="I39" s="164">
        <f t="shared" si="30"/>
        <v>20.181733445780093</v>
      </c>
      <c r="J39" s="164">
        <f t="shared" si="30"/>
        <v>10.544307546002475</v>
      </c>
      <c r="K39" s="164">
        <f t="shared" si="30"/>
        <v>17.476593533456558</v>
      </c>
      <c r="L39" s="167">
        <f t="shared" si="30"/>
        <v>8.4371107554920286</v>
      </c>
      <c r="M39" s="174">
        <f>AVERAGE(AA17:AA20)</f>
        <v>4.7559751341750633</v>
      </c>
      <c r="N39" s="171">
        <f>AVERAGE(AB17:AB20)</f>
        <v>2.6084367516483766</v>
      </c>
      <c r="O39" s="174">
        <f>AVERAGE(AI17:AI20)</f>
        <v>97.358770824378325</v>
      </c>
      <c r="P39" s="174">
        <f>AVERAGE(AJ17:AJ20)</f>
        <v>2.0358396572904791</v>
      </c>
      <c r="Q39" s="177">
        <f>AVERAGE(AQ17:AQ20)</f>
        <v>213.37275692409327</v>
      </c>
    </row>
    <row r="40" spans="2:27" x14ac:dyDescent="0.25">
      <c r="F40" s="148">
        <v>4</v>
      </c>
      <c r="G40" s="161">
        <f t="shared" ref="G40:L40" si="31">AVERAGE(AC21:AC24)</f>
        <v>42.390924685615225</v>
      </c>
      <c r="H40" s="164">
        <f t="shared" si="31"/>
        <v>0.2996721856607697</v>
      </c>
      <c r="I40" s="164">
        <f t="shared" si="31"/>
        <v>20.21947858111043</v>
      </c>
      <c r="J40" s="164">
        <f t="shared" si="31"/>
        <v>10.574343338802707</v>
      </c>
      <c r="K40" s="164">
        <f t="shared" si="31"/>
        <v>17.539123220323553</v>
      </c>
      <c r="L40" s="167">
        <f t="shared" si="31"/>
        <v>8.9764579884873115</v>
      </c>
      <c r="M40" s="174">
        <f>AVERAGE(AA21:AA24)</f>
        <v>4.9162129811961872</v>
      </c>
      <c r="N40" s="171">
        <f>AVERAGE(AB21:AB24)</f>
        <v>2.1803715997149418</v>
      </c>
      <c r="O40" s="174">
        <f>AVERAGE(AI21:AI24)</f>
        <v>97.608491118421597</v>
      </c>
      <c r="P40" s="174">
        <f>AVERAGE(AJ21:AJ24)</f>
        <v>2.0834207549276051</v>
      </c>
      <c r="Q40" s="177">
        <f>AVERAGE(AQ21:AQ24)</f>
        <v>218.35964768631578</v>
      </c>
    </row>
    <row r="41" spans="2:27" ht="15.75" thickBot="1" x14ac:dyDescent="0.3">
      <c r="F41" s="149">
        <v>5</v>
      </c>
      <c r="G41" s="162">
        <f t="shared" ref="G41:L41" si="32">AVERAGE(AC25:AC28)</f>
        <v>41.957456327440646</v>
      </c>
      <c r="H41" s="168">
        <f t="shared" si="32"/>
        <v>0.50868087581500088</v>
      </c>
      <c r="I41" s="168">
        <f t="shared" si="32"/>
        <v>20.135922442355689</v>
      </c>
      <c r="J41" s="168">
        <f t="shared" si="32"/>
        <v>10.50271490261907</v>
      </c>
      <c r="K41" s="168">
        <f t="shared" si="32"/>
        <v>17.642476028999834</v>
      </c>
      <c r="L41" s="169">
        <f t="shared" si="32"/>
        <v>9.2527494227697495</v>
      </c>
      <c r="M41" s="175">
        <f>AVERAGE(AA25:AA28)</f>
        <v>5.5175875516429196</v>
      </c>
      <c r="N41" s="172">
        <f>AVERAGE(AB25:AB28)</f>
        <v>2.0612773579696824</v>
      </c>
      <c r="O41" s="175">
        <f>AVERAGE(AI25:AI28)</f>
        <v>97.570542554700253</v>
      </c>
      <c r="P41" s="175">
        <f>AVERAGE(AJ25:AJ28)</f>
        <v>2.3143712895626138</v>
      </c>
      <c r="Q41" s="178">
        <f>AVERAGE(AQ25:AQ28)</f>
        <v>242.56516510596882</v>
      </c>
    </row>
  </sheetData>
  <mergeCells count="25">
    <mergeCell ref="P35:P36"/>
    <mergeCell ref="Q35:Q36"/>
    <mergeCell ref="F35:F36"/>
    <mergeCell ref="G35:L35"/>
    <mergeCell ref="M35:M36"/>
    <mergeCell ref="N35:N36"/>
    <mergeCell ref="O35:O36"/>
    <mergeCell ref="AQ3:AV3"/>
    <mergeCell ref="AC3:AH3"/>
    <mergeCell ref="AI3:AI4"/>
    <mergeCell ref="AJ3:AJ4"/>
    <mergeCell ref="B20:B22"/>
    <mergeCell ref="G3:G4"/>
    <mergeCell ref="H3:H4"/>
    <mergeCell ref="I3:Q3"/>
    <mergeCell ref="R3:Z3"/>
    <mergeCell ref="AA3:AA4"/>
    <mergeCell ref="AB3:AB4"/>
    <mergeCell ref="B28:C28"/>
    <mergeCell ref="B29:C29"/>
    <mergeCell ref="B30:C30"/>
    <mergeCell ref="B31:C31"/>
    <mergeCell ref="AK3:AP3"/>
    <mergeCell ref="B23:B25"/>
    <mergeCell ref="B27:C2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50BA8-EAE5-4428-8D15-A286EF3EBC2A}">
  <dimension ref="B2:AV41"/>
  <sheetViews>
    <sheetView topLeftCell="A15" zoomScale="90" zoomScaleNormal="90" workbookViewId="0">
      <selection activeCell="F35" sqref="F35:Q41"/>
    </sheetView>
  </sheetViews>
  <sheetFormatPr defaultRowHeight="15" x14ac:dyDescent="0.25"/>
  <cols>
    <col min="2" max="2" width="18.5703125" bestFit="1" customWidth="1"/>
    <col min="3" max="3" width="12.7109375" customWidth="1"/>
    <col min="4" max="4" width="13.5703125" customWidth="1"/>
    <col min="7" max="7" width="10.42578125" style="3" customWidth="1"/>
    <col min="8" max="8" width="12.5703125" style="3" customWidth="1"/>
    <col min="9" max="9" width="13.28515625" style="2" bestFit="1" customWidth="1"/>
    <col min="10" max="10" width="13.42578125" style="2" bestFit="1" customWidth="1"/>
    <col min="11" max="11" width="10.7109375" style="2" bestFit="1" customWidth="1"/>
    <col min="12" max="12" width="10.85546875" style="2" bestFit="1" customWidth="1"/>
    <col min="13" max="13" width="12.5703125" style="2" customWidth="1"/>
    <col min="14" max="14" width="11" style="2" bestFit="1" customWidth="1"/>
    <col min="15" max="15" width="10.28515625" style="2" bestFit="1" customWidth="1"/>
    <col min="16" max="16" width="12.28515625" style="2" customWidth="1"/>
    <col min="17" max="17" width="15.140625" style="2" customWidth="1"/>
    <col min="18" max="18" width="12.28515625" customWidth="1"/>
    <col min="19" max="22" width="11.5703125" bestFit="1" customWidth="1"/>
    <col min="23" max="23" width="11.85546875" customWidth="1"/>
    <col min="24" max="26" width="11.5703125" bestFit="1" customWidth="1"/>
    <col min="27" max="27" width="14.28515625" customWidth="1"/>
    <col min="28" max="28" width="13.7109375" customWidth="1"/>
    <col min="29" max="29" width="9.5703125" style="3" bestFit="1" customWidth="1"/>
    <col min="30" max="30" width="9.28515625" style="3" bestFit="1" customWidth="1"/>
    <col min="31" max="33" width="9.5703125" style="3" bestFit="1" customWidth="1"/>
    <col min="34" max="34" width="9.140625" style="3"/>
    <col min="35" max="35" width="9.5703125" style="3" bestFit="1" customWidth="1"/>
    <col min="36" max="36" width="15.5703125" bestFit="1" customWidth="1"/>
  </cols>
  <sheetData>
    <row r="2" spans="2:48" ht="15.75" thickBot="1" x14ac:dyDescent="0.3"/>
    <row r="3" spans="2:48" ht="15.75" thickBot="1" x14ac:dyDescent="0.3">
      <c r="B3" s="10" t="s">
        <v>0</v>
      </c>
      <c r="C3" s="48">
        <v>44742</v>
      </c>
      <c r="G3" s="253" t="s">
        <v>31</v>
      </c>
      <c r="H3" s="253" t="s">
        <v>34</v>
      </c>
      <c r="I3" s="263" t="s">
        <v>32</v>
      </c>
      <c r="J3" s="263"/>
      <c r="K3" s="263"/>
      <c r="L3" s="263"/>
      <c r="M3" s="263"/>
      <c r="N3" s="263"/>
      <c r="O3" s="263"/>
      <c r="P3" s="263"/>
      <c r="Q3" s="264"/>
      <c r="R3" s="243" t="s">
        <v>61</v>
      </c>
      <c r="S3" s="243"/>
      <c r="T3" s="243"/>
      <c r="U3" s="243"/>
      <c r="V3" s="243"/>
      <c r="W3" s="243"/>
      <c r="X3" s="243"/>
      <c r="Y3" s="243"/>
      <c r="Z3" s="244"/>
      <c r="AA3" s="258" t="s">
        <v>35</v>
      </c>
      <c r="AB3" s="258" t="s">
        <v>36</v>
      </c>
      <c r="AC3" s="255" t="s">
        <v>60</v>
      </c>
      <c r="AD3" s="256"/>
      <c r="AE3" s="256"/>
      <c r="AF3" s="256"/>
      <c r="AG3" s="256"/>
      <c r="AH3" s="256"/>
      <c r="AI3" s="258" t="s">
        <v>38</v>
      </c>
      <c r="AJ3" s="253" t="s">
        <v>53</v>
      </c>
      <c r="AK3" s="255" t="s">
        <v>58</v>
      </c>
      <c r="AL3" s="256"/>
      <c r="AM3" s="256"/>
      <c r="AN3" s="256"/>
      <c r="AO3" s="256"/>
      <c r="AP3" s="257"/>
      <c r="AQ3" s="255" t="s">
        <v>59</v>
      </c>
      <c r="AR3" s="256"/>
      <c r="AS3" s="256"/>
      <c r="AT3" s="256"/>
      <c r="AU3" s="256"/>
      <c r="AV3" s="257"/>
    </row>
    <row r="4" spans="2:48" ht="15.75" thickBot="1" x14ac:dyDescent="0.3">
      <c r="B4" s="11" t="s">
        <v>1</v>
      </c>
      <c r="C4" s="49" t="s">
        <v>56</v>
      </c>
      <c r="G4" s="254"/>
      <c r="H4" s="254"/>
      <c r="I4" s="19" t="s">
        <v>43</v>
      </c>
      <c r="J4" s="20" t="s">
        <v>44</v>
      </c>
      <c r="K4" s="20" t="s">
        <v>45</v>
      </c>
      <c r="L4" s="20" t="s">
        <v>46</v>
      </c>
      <c r="M4" s="20" t="s">
        <v>47</v>
      </c>
      <c r="N4" s="20" t="s">
        <v>48</v>
      </c>
      <c r="O4" s="20" t="s">
        <v>49</v>
      </c>
      <c r="P4" s="20" t="s">
        <v>50</v>
      </c>
      <c r="Q4" s="31" t="s">
        <v>51</v>
      </c>
      <c r="R4" s="19" t="s">
        <v>18</v>
      </c>
      <c r="S4" s="20" t="s">
        <v>19</v>
      </c>
      <c r="T4" s="20" t="s">
        <v>6</v>
      </c>
      <c r="U4" s="20" t="s">
        <v>7</v>
      </c>
      <c r="V4" s="20" t="s">
        <v>10</v>
      </c>
      <c r="W4" s="20" t="s">
        <v>8</v>
      </c>
      <c r="X4" s="20" t="s">
        <v>9</v>
      </c>
      <c r="Y4" s="20" t="s">
        <v>12</v>
      </c>
      <c r="Z4" s="31" t="s">
        <v>11</v>
      </c>
      <c r="AA4" s="267"/>
      <c r="AB4" s="259"/>
      <c r="AC4" s="19" t="s">
        <v>40</v>
      </c>
      <c r="AD4" s="20" t="s">
        <v>41</v>
      </c>
      <c r="AE4" s="20" t="s">
        <v>42</v>
      </c>
      <c r="AF4" s="20" t="s">
        <v>10</v>
      </c>
      <c r="AG4" s="20" t="s">
        <v>37</v>
      </c>
      <c r="AH4" s="20" t="s">
        <v>11</v>
      </c>
      <c r="AI4" s="259"/>
      <c r="AJ4" s="260"/>
      <c r="AK4" s="19" t="s">
        <v>40</v>
      </c>
      <c r="AL4" s="20" t="s">
        <v>41</v>
      </c>
      <c r="AM4" s="20" t="s">
        <v>42</v>
      </c>
      <c r="AN4" s="20" t="s">
        <v>10</v>
      </c>
      <c r="AO4" s="20" t="s">
        <v>37</v>
      </c>
      <c r="AP4" s="31" t="s">
        <v>11</v>
      </c>
      <c r="AQ4" s="19" t="s">
        <v>40</v>
      </c>
      <c r="AR4" s="20" t="s">
        <v>41</v>
      </c>
      <c r="AS4" s="20" t="s">
        <v>42</v>
      </c>
      <c r="AT4" s="20" t="s">
        <v>10</v>
      </c>
      <c r="AU4" s="20" t="s">
        <v>37</v>
      </c>
      <c r="AV4" s="31" t="s">
        <v>11</v>
      </c>
    </row>
    <row r="5" spans="2:48" x14ac:dyDescent="0.25">
      <c r="B5" s="11" t="s">
        <v>2</v>
      </c>
      <c r="C5" s="102">
        <v>0.2009</v>
      </c>
      <c r="G5" s="63" t="s">
        <v>33</v>
      </c>
      <c r="H5" s="63"/>
      <c r="I5" s="64">
        <v>25680</v>
      </c>
      <c r="J5" s="85"/>
      <c r="K5" s="88"/>
      <c r="L5" s="65"/>
      <c r="M5" s="88"/>
      <c r="N5" s="65">
        <v>44353</v>
      </c>
      <c r="O5" s="88"/>
      <c r="P5" s="88"/>
      <c r="Q5" s="66"/>
      <c r="R5" s="67">
        <f>I5*$D$9</f>
        <v>3.8385376763905928E-6</v>
      </c>
      <c r="S5" s="68">
        <f>J5*$D$10</f>
        <v>0</v>
      </c>
      <c r="T5" s="68">
        <f>K5*$D$11</f>
        <v>0</v>
      </c>
      <c r="U5" s="68">
        <f>L5*$D$12</f>
        <v>0</v>
      </c>
      <c r="V5" s="68">
        <f>M5*$D$13</f>
        <v>0</v>
      </c>
      <c r="W5" s="68">
        <f>N5*$D$14</f>
        <v>5.6429135112029163E-6</v>
      </c>
      <c r="X5" s="68">
        <f>O5*$D$15</f>
        <v>0</v>
      </c>
      <c r="Y5" s="68">
        <f>P5*$D$16</f>
        <v>0</v>
      </c>
      <c r="Z5" s="69">
        <f>Q5*$D$18</f>
        <v>0</v>
      </c>
      <c r="AA5" s="70"/>
      <c r="AB5" s="71"/>
      <c r="AC5" s="72"/>
      <c r="AD5" s="73"/>
      <c r="AE5" s="73"/>
      <c r="AF5" s="73"/>
      <c r="AG5" s="73"/>
      <c r="AH5" s="73"/>
      <c r="AI5" s="63"/>
      <c r="AJ5" s="133"/>
      <c r="AK5" s="127"/>
      <c r="AL5" s="125"/>
      <c r="AM5" s="125"/>
      <c r="AN5" s="125"/>
      <c r="AO5" s="125"/>
      <c r="AP5" s="126"/>
      <c r="AQ5" s="124"/>
      <c r="AR5" s="122"/>
      <c r="AS5" s="122"/>
      <c r="AT5" s="122"/>
      <c r="AU5" s="122"/>
      <c r="AV5" s="123"/>
    </row>
    <row r="6" spans="2:48" ht="15.75" thickBot="1" x14ac:dyDescent="0.3">
      <c r="B6" s="12" t="s">
        <v>3</v>
      </c>
      <c r="C6" s="47">
        <v>1</v>
      </c>
      <c r="G6" s="53" t="s">
        <v>33</v>
      </c>
      <c r="H6" s="53"/>
      <c r="I6" s="54">
        <v>24811</v>
      </c>
      <c r="J6" s="86"/>
      <c r="K6" s="89"/>
      <c r="L6" s="55"/>
      <c r="M6" s="89"/>
      <c r="N6" s="55">
        <v>44361</v>
      </c>
      <c r="O6" s="89"/>
      <c r="P6" s="89"/>
      <c r="Q6" s="56"/>
      <c r="R6" s="57">
        <f t="shared" ref="R6:R31" si="0">I6*$D$9</f>
        <v>3.7086432355501167E-6</v>
      </c>
      <c r="S6" s="58">
        <f t="shared" ref="S6:S31" si="1">J6*$D$10</f>
        <v>0</v>
      </c>
      <c r="T6" s="58">
        <f t="shared" ref="T6:T7" si="2">K6*$D$11</f>
        <v>0</v>
      </c>
      <c r="U6" s="58">
        <f t="shared" ref="U6:U31" si="3">L6*$D$12</f>
        <v>0</v>
      </c>
      <c r="V6" s="58">
        <f t="shared" ref="V6:V31" si="4">M6*$D$13</f>
        <v>0</v>
      </c>
      <c r="W6" s="58">
        <f t="shared" ref="W6:W31" si="5">N6*$D$14</f>
        <v>5.6439313297966894E-6</v>
      </c>
      <c r="X6" s="58">
        <f t="shared" ref="X6:X31" si="6">O6*$D$15</f>
        <v>0</v>
      </c>
      <c r="Y6" s="58">
        <f t="shared" ref="Y6:Y31" si="7">P6*$D$16</f>
        <v>0</v>
      </c>
      <c r="Z6" s="59">
        <f t="shared" ref="Z6:Z31" si="8">Q6*$D$18</f>
        <v>0</v>
      </c>
      <c r="AA6" s="51"/>
      <c r="AB6" s="60"/>
      <c r="AC6" s="61"/>
      <c r="AD6" s="62"/>
      <c r="AE6" s="62"/>
      <c r="AF6" s="62"/>
      <c r="AG6" s="62"/>
      <c r="AH6" s="62"/>
      <c r="AI6" s="53"/>
      <c r="AJ6" s="108"/>
      <c r="AK6" s="130"/>
      <c r="AL6" s="128"/>
      <c r="AM6" s="128"/>
      <c r="AN6" s="128"/>
      <c r="AO6" s="128"/>
      <c r="AP6" s="129"/>
      <c r="AQ6" s="130"/>
      <c r="AR6" s="128"/>
      <c r="AS6" s="128"/>
      <c r="AT6" s="128"/>
      <c r="AU6" s="128"/>
      <c r="AV6" s="129"/>
    </row>
    <row r="7" spans="2:48" ht="15.75" thickBot="1" x14ac:dyDescent="0.3">
      <c r="G7" s="74" t="s">
        <v>33</v>
      </c>
      <c r="H7" s="74"/>
      <c r="I7" s="75">
        <v>25927</v>
      </c>
      <c r="J7" s="87"/>
      <c r="K7" s="90"/>
      <c r="L7" s="76"/>
      <c r="M7" s="90"/>
      <c r="N7" s="76">
        <v>46800</v>
      </c>
      <c r="O7" s="90"/>
      <c r="P7" s="90"/>
      <c r="Q7" s="77"/>
      <c r="R7" s="78">
        <f t="shared" si="0"/>
        <v>3.8754581906455955E-6</v>
      </c>
      <c r="S7" s="79">
        <f t="shared" si="1"/>
        <v>0</v>
      </c>
      <c r="T7" s="79">
        <f t="shared" si="2"/>
        <v>0</v>
      </c>
      <c r="U7" s="79">
        <f t="shared" si="3"/>
        <v>0</v>
      </c>
      <c r="V7" s="79">
        <f t="shared" si="4"/>
        <v>0</v>
      </c>
      <c r="W7" s="79">
        <f t="shared" si="5"/>
        <v>5.9542387735732978E-6</v>
      </c>
      <c r="X7" s="79">
        <f t="shared" si="6"/>
        <v>0</v>
      </c>
      <c r="Y7" s="79">
        <f t="shared" si="7"/>
        <v>0</v>
      </c>
      <c r="Z7" s="80">
        <f t="shared" si="8"/>
        <v>0</v>
      </c>
      <c r="AA7" s="81"/>
      <c r="AB7" s="82"/>
      <c r="AC7" s="83"/>
      <c r="AD7" s="84"/>
      <c r="AE7" s="84"/>
      <c r="AF7" s="84"/>
      <c r="AG7" s="84"/>
      <c r="AH7" s="84"/>
      <c r="AI7" s="74"/>
      <c r="AJ7" s="109"/>
      <c r="AK7" s="130"/>
      <c r="AL7" s="128"/>
      <c r="AM7" s="128"/>
      <c r="AN7" s="128"/>
      <c r="AO7" s="128"/>
      <c r="AP7" s="129"/>
      <c r="AQ7" s="130"/>
      <c r="AR7" s="128"/>
      <c r="AS7" s="128"/>
      <c r="AT7" s="128"/>
      <c r="AU7" s="128"/>
      <c r="AV7" s="129"/>
    </row>
    <row r="8" spans="2:48" ht="15.75" thickBot="1" x14ac:dyDescent="0.3">
      <c r="B8" s="8" t="s">
        <v>4</v>
      </c>
      <c r="C8" s="16" t="s">
        <v>14</v>
      </c>
      <c r="D8" s="9" t="s">
        <v>5</v>
      </c>
      <c r="G8" s="17">
        <v>1</v>
      </c>
      <c r="H8" s="17">
        <v>1</v>
      </c>
      <c r="I8" s="41">
        <v>12514</v>
      </c>
      <c r="J8" s="42">
        <v>1287</v>
      </c>
      <c r="K8" s="42">
        <v>43</v>
      </c>
      <c r="L8" s="42">
        <v>319</v>
      </c>
      <c r="M8" s="42">
        <v>445</v>
      </c>
      <c r="N8" s="42">
        <v>4541</v>
      </c>
      <c r="O8" s="42">
        <v>1034</v>
      </c>
      <c r="P8" s="42"/>
      <c r="Q8" s="43">
        <v>1408</v>
      </c>
      <c r="R8" s="32">
        <f t="shared" si="0"/>
        <v>1.870539738409341E-6</v>
      </c>
      <c r="S8" s="33">
        <f t="shared" si="1"/>
        <v>2.0229156426859471E-7</v>
      </c>
      <c r="T8" s="33">
        <f>(K8-11)*$D$11</f>
        <v>4.7344161054089579E-9</v>
      </c>
      <c r="U8" s="33">
        <f t="shared" si="3"/>
        <v>4.9629004909083982E-8</v>
      </c>
      <c r="V8" s="33">
        <f t="shared" si="4"/>
        <v>6.5837973965843326E-8</v>
      </c>
      <c r="W8" s="33">
        <f t="shared" si="5"/>
        <v>5.7773927929052019E-7</v>
      </c>
      <c r="X8" s="33">
        <f t="shared" si="6"/>
        <v>1.1242416540086204E-7</v>
      </c>
      <c r="Y8" s="33">
        <f t="shared" si="7"/>
        <v>0</v>
      </c>
      <c r="Z8" s="34">
        <f t="shared" si="8"/>
        <v>1.3806335056554657E-7</v>
      </c>
      <c r="AA8" s="38">
        <f>((Branco!$O$10-R8)/(Branco!$O$10)*100)</f>
        <v>51.681532105486696</v>
      </c>
      <c r="AB8" s="39">
        <f>((Branco!$T$10-W8)/(Branco!$T$10))*100</f>
        <v>89.796095249712707</v>
      </c>
      <c r="AC8" s="40">
        <f>(S8/SUM(S8,T8,U8,V8,X8,Z8,Y8))*100</f>
        <v>35.305140928679776</v>
      </c>
      <c r="AD8" s="23">
        <f>(T8/SUM(S8,T8,U8,V8,X8,Z8,Y8))*100</f>
        <v>0.82627878439132729</v>
      </c>
      <c r="AE8" s="23">
        <f>(U8/SUM(S8,T8,U8,V8,X8,Z8,Y8))*100</f>
        <v>8.6615525407619227</v>
      </c>
      <c r="AF8" s="23">
        <f>(V8/SUM(S8,T8,U8,V8,X8,Z8,Y8))*100</f>
        <v>11.490439345441896</v>
      </c>
      <c r="AG8" s="23">
        <f>(X8/SUM(S8,T8,U8,V8,X8,Z8,Y8))*100</f>
        <v>19.620941770940867</v>
      </c>
      <c r="AH8" s="23">
        <f>(Z8/SUM(S8,T8,U8,V8,X8,Z8,Y8))*100</f>
        <v>24.09564662978422</v>
      </c>
      <c r="AI8" s="39">
        <f>(((R8/3)+(S8/3)+(2*T8/3)+(2*U8/3)+(V8)+(W8)+(X8))/(((AVERAGE($W$5:$W$7)))+((AVERAGE($R$5:$R$7))/3)))*100</f>
        <v>21.139439500158463</v>
      </c>
      <c r="AJ8" s="39">
        <f>(AC8*AA8)/100</f>
        <v>18.246237743942963</v>
      </c>
      <c r="AK8" s="155">
        <f>((AC8/100)*($AA8/100)*$C$25)/($C$5/1000)</f>
        <v>44.57001080809443</v>
      </c>
      <c r="AL8" s="1">
        <f>((AD8/100)*($AA8/100)*$C$25)/($C$5/1000)</f>
        <v>1.043113081610852</v>
      </c>
      <c r="AM8" s="1">
        <f t="shared" ref="AM8:AP23" si="9">((AE8/100)*($AA8/100)*$C$25)/($C$5/1000)</f>
        <v>10.934540415416851</v>
      </c>
      <c r="AN8" s="1">
        <f t="shared" si="9"/>
        <v>14.505791291150912</v>
      </c>
      <c r="AO8" s="1">
        <f t="shared" si="9"/>
        <v>24.769921994148735</v>
      </c>
      <c r="AP8" s="156">
        <f t="shared" si="9"/>
        <v>30.418890916962741</v>
      </c>
      <c r="AQ8" s="155">
        <f>AK8*42.8</f>
        <v>1907.5964625864415</v>
      </c>
      <c r="AR8" s="1">
        <f>AL8*30.07</f>
        <v>31.36641036403832</v>
      </c>
      <c r="AS8" s="1">
        <f>AM8*28.05</f>
        <v>306.7138586524427</v>
      </c>
      <c r="AT8" s="1">
        <f>AN8*16.04</f>
        <v>232.6728923100606</v>
      </c>
      <c r="AU8" s="1">
        <f>AO8*28.01</f>
        <v>693.80551505610606</v>
      </c>
      <c r="AV8" s="156">
        <f>AP8*2</f>
        <v>60.837781833925483</v>
      </c>
    </row>
    <row r="9" spans="2:48" x14ac:dyDescent="0.25">
      <c r="B9" s="4" t="s">
        <v>18</v>
      </c>
      <c r="C9" s="3" t="s">
        <v>15</v>
      </c>
      <c r="D9" s="29">
        <v>1.4947576621458694E-10</v>
      </c>
      <c r="G9" s="17">
        <v>2</v>
      </c>
      <c r="H9" s="17">
        <v>15</v>
      </c>
      <c r="I9" s="41">
        <v>23109</v>
      </c>
      <c r="J9" s="42">
        <v>420</v>
      </c>
      <c r="K9" s="42">
        <v>18</v>
      </c>
      <c r="L9" s="42">
        <v>167</v>
      </c>
      <c r="M9" s="42">
        <v>92</v>
      </c>
      <c r="N9" s="42">
        <v>39645</v>
      </c>
      <c r="O9" s="42">
        <v>268</v>
      </c>
      <c r="P9" s="42"/>
      <c r="Q9" s="43">
        <v>123</v>
      </c>
      <c r="R9" s="32">
        <f t="shared" si="0"/>
        <v>3.4542354814528896E-6</v>
      </c>
      <c r="S9" s="33">
        <f t="shared" si="1"/>
        <v>6.601589509930829E-8</v>
      </c>
      <c r="T9" s="33">
        <f t="shared" ref="T9:T31" si="10">(K9-11)*$D$11</f>
        <v>1.0356535230582096E-9</v>
      </c>
      <c r="U9" s="33">
        <f t="shared" si="3"/>
        <v>2.5981328588768103E-8</v>
      </c>
      <c r="V9" s="33">
        <f t="shared" si="4"/>
        <v>1.3611446303050753E-8</v>
      </c>
      <c r="W9" s="33">
        <f t="shared" si="5"/>
        <v>5.04392726876738E-6</v>
      </c>
      <c r="X9" s="33">
        <f t="shared" si="6"/>
        <v>2.9138951960765019E-8</v>
      </c>
      <c r="Y9" s="33">
        <f t="shared" si="7"/>
        <v>0</v>
      </c>
      <c r="Z9" s="34">
        <f t="shared" si="8"/>
        <v>1.2060931903098173E-8</v>
      </c>
      <c r="AA9" s="38">
        <f>((Branco!$O$10-R9)/(Branco!$O$10)*100)</f>
        <v>10.772616703347621</v>
      </c>
      <c r="AB9" s="39">
        <f>((Branco!$T$10-W9)/(Branco!$T$10))*100</f>
        <v>10.915260113380292</v>
      </c>
      <c r="AC9" s="40">
        <f t="shared" ref="AC9:AC31" si="11">(S9/SUM(S9,T9,U9,V9,X9,Z9,Y9))*100</f>
        <v>44.652337937394314</v>
      </c>
      <c r="AD9" s="23">
        <f t="shared" ref="AD9:AD31" si="12">(T9/SUM(S9,T9,U9,V9,X9,Z9,Y9))*100</f>
        <v>0.70050328073386547</v>
      </c>
      <c r="AE9" s="23">
        <f t="shared" ref="AE9:AE31" si="13">(U9/SUM(S9,T9,U9,V9,X9,Z9,Y9))*100</f>
        <v>17.573450491930288</v>
      </c>
      <c r="AF9" s="23">
        <f t="shared" ref="AF9:AF31" si="14">(V9/SUM(S9,T9,U9,V9,X9,Z9,Y9))*100</f>
        <v>9.2066145467879466</v>
      </c>
      <c r="AG9" s="23">
        <f t="shared" ref="AG9:AG31" si="15">(X9/SUM(S9,T9,U9,V9,X9,Z9,Y9))*100</f>
        <v>19.709228029647839</v>
      </c>
      <c r="AH9" s="23">
        <f t="shared" ref="AH9:AH31" si="16">(Z9/SUM(S9,T9,U9,V9,X9,Z9,Y9))*100</f>
        <v>8.1578657135057586</v>
      </c>
      <c r="AI9" s="39">
        <f t="shared" ref="AI9:AI31" si="17">(((R9/3)+(S9/3)+(2*T9/3)+(2*U9/3)+(V9)+(W9)+(X9))/(((AVERAGE($W$5:$W$7)))+((AVERAGE($R$5:$R$7))/3)))*100</f>
        <v>89.480020114776423</v>
      </c>
      <c r="AJ9" s="39">
        <f t="shared" ref="AJ9:AJ28" si="18">(AC9*AA9)/100</f>
        <v>4.8102252150789671</v>
      </c>
      <c r="AK9" s="155">
        <f t="shared" ref="AK9:AP31" si="19">((AC9/100)*($AA9/100)*$C$25)/($C$5/1000)</f>
        <v>11.749917590359557</v>
      </c>
      <c r="AL9" s="1">
        <f t="shared" si="19"/>
        <v>0.18433202382235073</v>
      </c>
      <c r="AM9" s="1">
        <f t="shared" si="9"/>
        <v>4.6243176639026844</v>
      </c>
      <c r="AN9" s="1">
        <f t="shared" si="9"/>
        <v>2.4226494559508955</v>
      </c>
      <c r="AO9" s="1">
        <f t="shared" si="9"/>
        <v>5.1863310145744341</v>
      </c>
      <c r="AP9" s="156">
        <f t="shared" si="9"/>
        <v>2.146679306720888</v>
      </c>
      <c r="AQ9" s="155">
        <f t="shared" ref="AQ9:AQ31" si="20">AK9*42.8</f>
        <v>502.89647286738898</v>
      </c>
      <c r="AR9" s="1">
        <f t="shared" ref="AR9:AR31" si="21">AL9*30.07</f>
        <v>5.5428639563380866</v>
      </c>
      <c r="AS9" s="1">
        <f t="shared" ref="AS9:AS31" si="22">AM9*28.05</f>
        <v>129.7121104724703</v>
      </c>
      <c r="AT9" s="1">
        <f t="shared" ref="AT9:AT31" si="23">AN9*16.04</f>
        <v>38.859297273452363</v>
      </c>
      <c r="AU9" s="1">
        <f t="shared" ref="AU9:AU31" si="24">AO9*28.01</f>
        <v>145.26913171822991</v>
      </c>
      <c r="AV9" s="156">
        <f t="shared" ref="AV9:AV31" si="25">AP9*2</f>
        <v>4.2933586134417761</v>
      </c>
    </row>
    <row r="10" spans="2:48" x14ac:dyDescent="0.25">
      <c r="B10" s="4" t="s">
        <v>19</v>
      </c>
      <c r="C10" s="3" t="s">
        <v>15</v>
      </c>
      <c r="D10" s="29">
        <f>(D9)*(D12/D11)</f>
        <v>1.5718070261740071E-10</v>
      </c>
      <c r="G10" s="17">
        <v>3</v>
      </c>
      <c r="H10" s="17">
        <v>30</v>
      </c>
      <c r="I10" s="41">
        <v>24905</v>
      </c>
      <c r="J10" s="42">
        <v>409</v>
      </c>
      <c r="K10" s="42">
        <v>20</v>
      </c>
      <c r="L10" s="42">
        <v>176</v>
      </c>
      <c r="M10" s="42">
        <v>96</v>
      </c>
      <c r="N10" s="42">
        <v>42850</v>
      </c>
      <c r="O10" s="42">
        <v>212</v>
      </c>
      <c r="P10" s="42"/>
      <c r="Q10" s="43">
        <v>108</v>
      </c>
      <c r="R10" s="32">
        <f t="shared" si="0"/>
        <v>3.7226939575742879E-6</v>
      </c>
      <c r="S10" s="33">
        <f t="shared" si="1"/>
        <v>6.4286907370516886E-8</v>
      </c>
      <c r="T10" s="33">
        <f t="shared" si="10"/>
        <v>1.3315545296462694E-9</v>
      </c>
      <c r="U10" s="33">
        <f t="shared" si="3"/>
        <v>2.7381519949839439E-8</v>
      </c>
      <c r="V10" s="33">
        <f t="shared" si="4"/>
        <v>1.4203248316226874E-8</v>
      </c>
      <c r="W10" s="33">
        <f t="shared" si="5"/>
        <v>5.4516908428977739E-6</v>
      </c>
      <c r="X10" s="33">
        <f t="shared" si="6"/>
        <v>2.3050215730157403E-8</v>
      </c>
      <c r="Y10" s="33">
        <f t="shared" si="7"/>
        <v>0</v>
      </c>
      <c r="Z10" s="34">
        <f t="shared" si="8"/>
        <v>1.059008654906181E-8</v>
      </c>
      <c r="AA10" s="38">
        <f>((Branco!$O$10-R10)/(Branco!$O$10)*100)</f>
        <v>3.8379860226263549</v>
      </c>
      <c r="AB10" s="39">
        <f>((Branco!$T$10-W10)/(Branco!$T$10))*100</f>
        <v>3.7134290795395457</v>
      </c>
      <c r="AC10" s="40">
        <f t="shared" si="11"/>
        <v>45.644202651205447</v>
      </c>
      <c r="AD10" s="23">
        <f t="shared" si="12"/>
        <v>0.94541403962727588</v>
      </c>
      <c r="AE10" s="23">
        <f t="shared" si="13"/>
        <v>19.441091454053673</v>
      </c>
      <c r="AF10" s="23">
        <f t="shared" si="14"/>
        <v>10.084416422690943</v>
      </c>
      <c r="AG10" s="23">
        <f t="shared" si="15"/>
        <v>16.365831877360204</v>
      </c>
      <c r="AH10" s="23">
        <f t="shared" si="16"/>
        <v>7.5190435550624573</v>
      </c>
      <c r="AI10" s="39">
        <f t="shared" si="17"/>
        <v>96.496731388254503</v>
      </c>
      <c r="AJ10" s="39">
        <f t="shared" si="18"/>
        <v>1.7518181178925132</v>
      </c>
      <c r="AK10" s="155">
        <f t="shared" si="19"/>
        <v>4.2791589994602575</v>
      </c>
      <c r="AL10" s="1">
        <f t="shared" si="19"/>
        <v>8.8632876924191209E-2</v>
      </c>
      <c r="AM10" s="1">
        <f t="shared" si="9"/>
        <v>1.8226087131077666</v>
      </c>
      <c r="AN10" s="1">
        <f t="shared" si="9"/>
        <v>0.94541735385803949</v>
      </c>
      <c r="AO10" s="1">
        <f t="shared" si="9"/>
        <v>1.5343021171125653</v>
      </c>
      <c r="AP10" s="156">
        <f t="shared" si="9"/>
        <v>0.70491280441130522</v>
      </c>
      <c r="AQ10" s="155">
        <f t="shared" si="20"/>
        <v>183.14800517689901</v>
      </c>
      <c r="AR10" s="1">
        <f t="shared" si="21"/>
        <v>2.6651906091104296</v>
      </c>
      <c r="AS10" s="1">
        <f t="shared" si="22"/>
        <v>51.124174402672857</v>
      </c>
      <c r="AT10" s="1">
        <f t="shared" si="23"/>
        <v>15.164494355882953</v>
      </c>
      <c r="AU10" s="1">
        <f t="shared" si="24"/>
        <v>42.975802300322954</v>
      </c>
      <c r="AV10" s="156">
        <f t="shared" si="25"/>
        <v>1.4098256088226104</v>
      </c>
    </row>
    <row r="11" spans="2:48" x14ac:dyDescent="0.25">
      <c r="B11" s="4" t="s">
        <v>6</v>
      </c>
      <c r="C11" s="3" t="s">
        <v>15</v>
      </c>
      <c r="D11" s="29">
        <f>(D9)*(0.97/0.98)</f>
        <v>1.4795050329402993E-10</v>
      </c>
      <c r="G11" s="17">
        <v>4</v>
      </c>
      <c r="H11" s="17">
        <v>45</v>
      </c>
      <c r="I11" s="41">
        <v>24691</v>
      </c>
      <c r="J11" s="42">
        <v>402</v>
      </c>
      <c r="K11" s="42">
        <v>17</v>
      </c>
      <c r="L11" s="42">
        <v>178</v>
      </c>
      <c r="M11" s="42">
        <v>97</v>
      </c>
      <c r="N11" s="42">
        <v>43206</v>
      </c>
      <c r="O11" s="42">
        <v>220</v>
      </c>
      <c r="P11" s="42"/>
      <c r="Q11" s="43">
        <v>113</v>
      </c>
      <c r="R11" s="32">
        <f t="shared" si="0"/>
        <v>3.6907061436043661E-6</v>
      </c>
      <c r="S11" s="33">
        <f t="shared" si="1"/>
        <v>6.3186642452195084E-8</v>
      </c>
      <c r="T11" s="33">
        <f t="shared" si="10"/>
        <v>8.8770301976417965E-10</v>
      </c>
      <c r="U11" s="33">
        <f t="shared" si="3"/>
        <v>2.7692673585633068E-8</v>
      </c>
      <c r="V11" s="33">
        <f t="shared" si="4"/>
        <v>1.4351198819520904E-8</v>
      </c>
      <c r="W11" s="33">
        <f t="shared" si="5"/>
        <v>5.4969837703206819E-6</v>
      </c>
      <c r="X11" s="33">
        <f t="shared" si="6"/>
        <v>2.3920035191672776E-8</v>
      </c>
      <c r="Y11" s="33">
        <f t="shared" si="7"/>
        <v>0</v>
      </c>
      <c r="Z11" s="34">
        <f t="shared" si="8"/>
        <v>1.1080368333740598E-8</v>
      </c>
      <c r="AA11" s="38">
        <f>((Branco!$O$10-R11)/(Branco!$O$10)*100)</f>
        <v>4.6642727518437042</v>
      </c>
      <c r="AB11" s="39">
        <f>((Branco!$T$10-W11)/(Branco!$T$10))*100</f>
        <v>2.9134753047977977</v>
      </c>
      <c r="AC11" s="40">
        <f t="shared" si="11"/>
        <v>44.775552527516247</v>
      </c>
      <c r="AD11" s="23">
        <f t="shared" si="12"/>
        <v>0.62904740064891684</v>
      </c>
      <c r="AE11" s="23">
        <f t="shared" si="13"/>
        <v>19.62368489034662</v>
      </c>
      <c r="AF11" s="23">
        <f t="shared" si="14"/>
        <v>10.169599643824155</v>
      </c>
      <c r="AG11" s="23">
        <f t="shared" si="15"/>
        <v>16.950303903156261</v>
      </c>
      <c r="AH11" s="23">
        <f t="shared" si="16"/>
        <v>7.8518116345077988</v>
      </c>
      <c r="AI11" s="39">
        <f t="shared" si="17"/>
        <v>96.998325162369525</v>
      </c>
      <c r="AJ11" s="39">
        <f t="shared" si="18"/>
        <v>2.0884538960284051</v>
      </c>
      <c r="AK11" s="155">
        <f t="shared" si="19"/>
        <v>5.1014578470617957</v>
      </c>
      <c r="AL11" s="1">
        <f t="shared" si="19"/>
        <v>7.1669887183238121E-2</v>
      </c>
      <c r="AM11" s="1">
        <f t="shared" si="9"/>
        <v>2.2358049341905004</v>
      </c>
      <c r="AN11" s="1">
        <f t="shared" si="9"/>
        <v>1.1586631761290165</v>
      </c>
      <c r="AO11" s="1">
        <f t="shared" si="9"/>
        <v>1.9312159420857815</v>
      </c>
      <c r="AP11" s="156">
        <f t="shared" si="9"/>
        <v>0.89458831472588085</v>
      </c>
      <c r="AQ11" s="155">
        <f t="shared" si="20"/>
        <v>218.34239585424484</v>
      </c>
      <c r="AR11" s="1">
        <f t="shared" si="21"/>
        <v>2.1551135075999701</v>
      </c>
      <c r="AS11" s="1">
        <f t="shared" si="22"/>
        <v>62.714328404043535</v>
      </c>
      <c r="AT11" s="1">
        <f t="shared" si="23"/>
        <v>18.584957345109423</v>
      </c>
      <c r="AU11" s="1">
        <f t="shared" si="24"/>
        <v>54.093358537822745</v>
      </c>
      <c r="AV11" s="156">
        <f t="shared" si="25"/>
        <v>1.7891766294517617</v>
      </c>
    </row>
    <row r="12" spans="2:48" x14ac:dyDescent="0.25">
      <c r="B12" s="5" t="s">
        <v>7</v>
      </c>
      <c r="C12" s="3" t="s">
        <v>15</v>
      </c>
      <c r="D12" s="29">
        <f>(D9)*(1.02/0.98)</f>
        <v>1.5557681789681499E-10</v>
      </c>
      <c r="G12" s="91">
        <v>5</v>
      </c>
      <c r="H12" s="91">
        <v>60</v>
      </c>
      <c r="I12" s="92">
        <v>24998</v>
      </c>
      <c r="J12" s="93">
        <v>398</v>
      </c>
      <c r="K12" s="93">
        <v>17</v>
      </c>
      <c r="L12" s="93">
        <v>179</v>
      </c>
      <c r="M12" s="93">
        <v>97</v>
      </c>
      <c r="N12" s="93">
        <v>43341</v>
      </c>
      <c r="O12" s="93">
        <v>215</v>
      </c>
      <c r="P12" s="93"/>
      <c r="Q12" s="94">
        <v>114</v>
      </c>
      <c r="R12" s="95">
        <f t="shared" si="0"/>
        <v>3.7365952038322446E-6</v>
      </c>
      <c r="S12" s="96">
        <f t="shared" si="1"/>
        <v>6.2557919641725482E-8</v>
      </c>
      <c r="T12" s="96">
        <f t="shared" si="10"/>
        <v>8.8770301976417965E-10</v>
      </c>
      <c r="U12" s="96">
        <f t="shared" si="3"/>
        <v>2.7848250403529883E-8</v>
      </c>
      <c r="V12" s="96">
        <f t="shared" si="4"/>
        <v>1.4351198819520904E-8</v>
      </c>
      <c r="W12" s="96">
        <f t="shared" si="5"/>
        <v>5.5141594590906047E-6</v>
      </c>
      <c r="X12" s="96">
        <f t="shared" si="6"/>
        <v>2.3376398028225667E-8</v>
      </c>
      <c r="Y12" s="96">
        <f t="shared" si="7"/>
        <v>0</v>
      </c>
      <c r="Z12" s="97">
        <f t="shared" si="8"/>
        <v>1.1178424690676355E-8</v>
      </c>
      <c r="AA12" s="98">
        <f>((Branco!$O$10-R12)/(Branco!$O$10)*100)</f>
        <v>3.4788987991814304</v>
      </c>
      <c r="AB12" s="99">
        <f>((Branco!$T$10-W12)/(Branco!$T$10))*100</f>
        <v>2.6101220475221378</v>
      </c>
      <c r="AC12" s="100">
        <f t="shared" si="11"/>
        <v>44.620518309711649</v>
      </c>
      <c r="AD12" s="101">
        <f t="shared" si="12"/>
        <v>0.63316953431032252</v>
      </c>
      <c r="AE12" s="101">
        <f t="shared" si="13"/>
        <v>19.863246318621766</v>
      </c>
      <c r="AF12" s="101">
        <f t="shared" si="14"/>
        <v>10.236240804683547</v>
      </c>
      <c r="AG12" s="101">
        <f t="shared" si="15"/>
        <v>16.673620257951093</v>
      </c>
      <c r="AH12" s="101">
        <f t="shared" si="16"/>
        <v>7.973204774721621</v>
      </c>
      <c r="AI12" s="99">
        <f t="shared" si="17"/>
        <v>97.451882690597301</v>
      </c>
      <c r="AJ12" s="99">
        <f t="shared" si="18"/>
        <v>1.5523026756650886</v>
      </c>
      <c r="AK12" s="157">
        <f t="shared" si="19"/>
        <v>3.791803439303207</v>
      </c>
      <c r="AL12" s="158">
        <f t="shared" si="19"/>
        <v>5.3806062968509837E-2</v>
      </c>
      <c r="AM12" s="158">
        <f t="shared" si="9"/>
        <v>1.6879572125069628</v>
      </c>
      <c r="AN12" s="158">
        <f t="shared" si="9"/>
        <v>0.8698646846575756</v>
      </c>
      <c r="AO12" s="158">
        <f t="shared" si="9"/>
        <v>1.416906235846527</v>
      </c>
      <c r="AP12" s="159">
        <f t="shared" si="9"/>
        <v>0.67755432774697333</v>
      </c>
      <c r="AQ12" s="157">
        <f t="shared" si="20"/>
        <v>162.28918720217726</v>
      </c>
      <c r="AR12" s="158">
        <f t="shared" si="21"/>
        <v>1.6179483134630908</v>
      </c>
      <c r="AS12" s="158">
        <f t="shared" si="22"/>
        <v>47.347199810820307</v>
      </c>
      <c r="AT12" s="158">
        <f t="shared" si="23"/>
        <v>13.952629541907513</v>
      </c>
      <c r="AU12" s="158">
        <f t="shared" si="24"/>
        <v>39.687543666061224</v>
      </c>
      <c r="AV12" s="159">
        <f t="shared" si="25"/>
        <v>1.3551086554939467</v>
      </c>
    </row>
    <row r="13" spans="2:48" x14ac:dyDescent="0.25">
      <c r="B13" s="5" t="s">
        <v>10</v>
      </c>
      <c r="C13" s="3" t="s">
        <v>15</v>
      </c>
      <c r="D13" s="29">
        <f>D11</f>
        <v>1.4795050329402993E-10</v>
      </c>
      <c r="G13" s="17">
        <v>6</v>
      </c>
      <c r="H13" s="17">
        <v>75</v>
      </c>
      <c r="I13" s="41">
        <v>24804</v>
      </c>
      <c r="J13" s="42">
        <v>400</v>
      </c>
      <c r="K13" s="42">
        <v>18</v>
      </c>
      <c r="L13" s="42">
        <v>183</v>
      </c>
      <c r="M13" s="42">
        <v>100</v>
      </c>
      <c r="N13" s="42">
        <v>43424</v>
      </c>
      <c r="O13" s="42">
        <v>225</v>
      </c>
      <c r="P13" s="42"/>
      <c r="Q13" s="43">
        <v>119</v>
      </c>
      <c r="R13" s="32">
        <f t="shared" si="0"/>
        <v>3.7075969051866145E-6</v>
      </c>
      <c r="S13" s="33">
        <f t="shared" si="1"/>
        <v>6.2872281046960283E-8</v>
      </c>
      <c r="T13" s="33">
        <f t="shared" si="10"/>
        <v>1.0356535230582096E-9</v>
      </c>
      <c r="U13" s="33">
        <f t="shared" si="3"/>
        <v>2.8470557675117144E-8</v>
      </c>
      <c r="V13" s="33">
        <f t="shared" si="4"/>
        <v>1.4795050329402994E-8</v>
      </c>
      <c r="W13" s="33">
        <f t="shared" si="5"/>
        <v>5.5247193270010022E-6</v>
      </c>
      <c r="X13" s="33">
        <f t="shared" si="6"/>
        <v>2.4463672355119885E-8</v>
      </c>
      <c r="Y13" s="33">
        <f t="shared" si="7"/>
        <v>0</v>
      </c>
      <c r="Z13" s="34">
        <f t="shared" si="8"/>
        <v>1.1668706475355142E-8</v>
      </c>
      <c r="AA13" s="38">
        <f>((Branco!$O$10-R13)/(Branco!$O$10)*100)</f>
        <v>4.2279624695934226</v>
      </c>
      <c r="AB13" s="39">
        <f>((Branco!$T$10-W13)/(Branco!$T$10))*100</f>
        <v>2.4236159708267224</v>
      </c>
      <c r="AC13" s="40">
        <f t="shared" si="11"/>
        <v>43.872772618564426</v>
      </c>
      <c r="AD13" s="23">
        <f t="shared" si="12"/>
        <v>0.72268718061637371</v>
      </c>
      <c r="AE13" s="23">
        <f t="shared" si="13"/>
        <v>19.866979253881048</v>
      </c>
      <c r="AF13" s="23">
        <f t="shared" si="14"/>
        <v>10.324102580233911</v>
      </c>
      <c r="AG13" s="23">
        <f t="shared" si="15"/>
        <v>17.070943137081009</v>
      </c>
      <c r="AH13" s="23">
        <f t="shared" si="16"/>
        <v>8.1425152296232355</v>
      </c>
      <c r="AI13" s="39">
        <f t="shared" si="17"/>
        <v>97.495256342747837</v>
      </c>
      <c r="AJ13" s="39">
        <f t="shared" si="18"/>
        <v>1.8549243606829635</v>
      </c>
      <c r="AK13" s="155">
        <f t="shared" si="19"/>
        <v>4.5310161998345038</v>
      </c>
      <c r="AL13" s="1">
        <f t="shared" si="19"/>
        <v>7.4636434566251478E-2</v>
      </c>
      <c r="AM13" s="1">
        <f t="shared" si="9"/>
        <v>2.0517874633485276</v>
      </c>
      <c r="AN13" s="1">
        <f t="shared" si="9"/>
        <v>1.0662347795178784</v>
      </c>
      <c r="AO13" s="1">
        <f t="shared" si="9"/>
        <v>1.7630232894795024</v>
      </c>
      <c r="AP13" s="156">
        <f t="shared" si="9"/>
        <v>0.84092858077564692</v>
      </c>
      <c r="AQ13" s="155">
        <f t="shared" si="20"/>
        <v>193.92749335291674</v>
      </c>
      <c r="AR13" s="1">
        <f t="shared" si="21"/>
        <v>2.2443175874071821</v>
      </c>
      <c r="AS13" s="1">
        <f t="shared" si="22"/>
        <v>57.552638346926202</v>
      </c>
      <c r="AT13" s="1">
        <f t="shared" si="23"/>
        <v>17.102405863466767</v>
      </c>
      <c r="AU13" s="1">
        <f t="shared" si="24"/>
        <v>49.382282338320863</v>
      </c>
      <c r="AV13" s="156">
        <f t="shared" si="25"/>
        <v>1.6818571615512938</v>
      </c>
    </row>
    <row r="14" spans="2:48" x14ac:dyDescent="0.25">
      <c r="B14" s="5" t="s">
        <v>8</v>
      </c>
      <c r="C14" s="3" t="s">
        <v>16</v>
      </c>
      <c r="D14" s="29">
        <f>(38.3/33.5)*D17</f>
        <v>1.2722732422165167E-10</v>
      </c>
      <c r="G14" s="17">
        <v>7</v>
      </c>
      <c r="H14" s="17">
        <v>90</v>
      </c>
      <c r="I14" s="41">
        <v>24978</v>
      </c>
      <c r="J14" s="42">
        <v>400</v>
      </c>
      <c r="K14" s="42">
        <v>16</v>
      </c>
      <c r="L14" s="42">
        <v>184</v>
      </c>
      <c r="M14" s="42">
        <v>100</v>
      </c>
      <c r="N14" s="42">
        <v>43472</v>
      </c>
      <c r="O14" s="42">
        <v>222</v>
      </c>
      <c r="P14" s="42"/>
      <c r="Q14" s="43">
        <v>122</v>
      </c>
      <c r="R14" s="32">
        <f t="shared" si="0"/>
        <v>3.7336056885079525E-6</v>
      </c>
      <c r="S14" s="33">
        <f t="shared" si="1"/>
        <v>6.2872281046960283E-8</v>
      </c>
      <c r="T14" s="33">
        <f t="shared" si="10"/>
        <v>7.3975251647014964E-10</v>
      </c>
      <c r="U14" s="33">
        <f t="shared" si="3"/>
        <v>2.8626134493013959E-8</v>
      </c>
      <c r="V14" s="33">
        <f t="shared" si="4"/>
        <v>1.4795050329402994E-8</v>
      </c>
      <c r="W14" s="33">
        <f t="shared" si="5"/>
        <v>5.5308262385636413E-6</v>
      </c>
      <c r="X14" s="33">
        <f t="shared" si="6"/>
        <v>2.413749005705162E-8</v>
      </c>
      <c r="Y14" s="33">
        <f t="shared" si="7"/>
        <v>0</v>
      </c>
      <c r="Z14" s="34">
        <f t="shared" si="8"/>
        <v>1.1962875546162415E-8</v>
      </c>
      <c r="AA14" s="38">
        <f>((Branco!$O$10-R14)/(Branco!$O$10)*100)</f>
        <v>3.5561218579867986</v>
      </c>
      <c r="AB14" s="39">
        <f>((Branco!$T$10-W14)/(Branco!$T$10))*100</f>
        <v>2.3157570349064898</v>
      </c>
      <c r="AC14" s="40">
        <f t="shared" si="11"/>
        <v>43.925596840895928</v>
      </c>
      <c r="AD14" s="23">
        <f t="shared" si="12"/>
        <v>0.5168266565075903</v>
      </c>
      <c r="AE14" s="23">
        <f t="shared" si="13"/>
        <v>19.999593173885476</v>
      </c>
      <c r="AF14" s="23">
        <f t="shared" si="14"/>
        <v>10.336533130151807</v>
      </c>
      <c r="AG14" s="23">
        <f t="shared" si="15"/>
        <v>16.863610470968339</v>
      </c>
      <c r="AH14" s="23">
        <f t="shared" si="16"/>
        <v>8.3578397275908678</v>
      </c>
      <c r="AI14" s="39">
        <f t="shared" si="17"/>
        <v>97.699879269628539</v>
      </c>
      <c r="AJ14" s="39">
        <f t="shared" si="18"/>
        <v>1.5620477505102588</v>
      </c>
      <c r="AK14" s="155">
        <f t="shared" si="19"/>
        <v>3.8156076940361636</v>
      </c>
      <c r="AL14" s="1">
        <f t="shared" si="19"/>
        <v>4.4894273700963216E-2</v>
      </c>
      <c r="AM14" s="1">
        <f t="shared" si="9"/>
        <v>1.7372695439580985</v>
      </c>
      <c r="AN14" s="1">
        <f t="shared" si="9"/>
        <v>0.89788547401926444</v>
      </c>
      <c r="AO14" s="1">
        <f t="shared" si="9"/>
        <v>1.4648616408177917</v>
      </c>
      <c r="AP14" s="156">
        <f t="shared" si="9"/>
        <v>0.72600578850703634</v>
      </c>
      <c r="AQ14" s="155">
        <f t="shared" si="20"/>
        <v>163.3080093047478</v>
      </c>
      <c r="AR14" s="1">
        <f t="shared" si="21"/>
        <v>1.3499708101879639</v>
      </c>
      <c r="AS14" s="1">
        <f t="shared" si="22"/>
        <v>48.730410708024664</v>
      </c>
      <c r="AT14" s="1">
        <f t="shared" si="23"/>
        <v>14.402083003269</v>
      </c>
      <c r="AU14" s="1">
        <f t="shared" si="24"/>
        <v>41.030774559306344</v>
      </c>
      <c r="AV14" s="156">
        <f t="shared" si="25"/>
        <v>1.4520115770140727</v>
      </c>
    </row>
    <row r="15" spans="2:48" x14ac:dyDescent="0.25">
      <c r="B15" s="5" t="s">
        <v>9</v>
      </c>
      <c r="C15" s="3" t="s">
        <v>16</v>
      </c>
      <c r="D15" s="29">
        <f>(38.3/39.2)*D17</f>
        <v>1.0872743268942171E-10</v>
      </c>
      <c r="G15" s="17">
        <v>8</v>
      </c>
      <c r="H15" s="17">
        <v>105</v>
      </c>
      <c r="I15" s="41">
        <v>25281</v>
      </c>
      <c r="J15" s="42">
        <v>410</v>
      </c>
      <c r="K15" s="42">
        <v>14</v>
      </c>
      <c r="L15" s="42">
        <v>189</v>
      </c>
      <c r="M15" s="42">
        <v>104</v>
      </c>
      <c r="N15" s="42">
        <v>42748</v>
      </c>
      <c r="O15" s="42">
        <v>236</v>
      </c>
      <c r="P15" s="42"/>
      <c r="Q15" s="43">
        <v>126</v>
      </c>
      <c r="R15" s="32">
        <f t="shared" si="0"/>
        <v>3.7788968456709727E-6</v>
      </c>
      <c r="S15" s="33">
        <f t="shared" si="1"/>
        <v>6.4444088073134287E-8</v>
      </c>
      <c r="T15" s="33">
        <f t="shared" si="10"/>
        <v>4.4385150988208983E-10</v>
      </c>
      <c r="U15" s="33">
        <f t="shared" si="3"/>
        <v>2.9404018582498032E-8</v>
      </c>
      <c r="V15" s="33">
        <f t="shared" si="4"/>
        <v>1.5386852342579114E-8</v>
      </c>
      <c r="W15" s="33">
        <f t="shared" si="5"/>
        <v>5.4387136558271652E-6</v>
      </c>
      <c r="X15" s="33">
        <f t="shared" si="6"/>
        <v>2.5659674114703522E-8</v>
      </c>
      <c r="Y15" s="33">
        <f t="shared" si="7"/>
        <v>0</v>
      </c>
      <c r="Z15" s="34">
        <f t="shared" si="8"/>
        <v>1.2355100973905446E-8</v>
      </c>
      <c r="AA15" s="38">
        <f>((Branco!$O$10-R15)/(Branco!$O$10)*100)</f>
        <v>2.3861925170855964</v>
      </c>
      <c r="AB15" s="39">
        <f>((Branco!$T$10-W15)/(Branco!$T$10))*100</f>
        <v>3.9426293183700514</v>
      </c>
      <c r="AC15" s="40">
        <f t="shared" si="11"/>
        <v>43.633640427085084</v>
      </c>
      <c r="AD15" s="23">
        <f t="shared" si="12"/>
        <v>0.30052185955731825</v>
      </c>
      <c r="AE15" s="23">
        <f t="shared" si="13"/>
        <v>19.908798654797184</v>
      </c>
      <c r="AF15" s="23">
        <f t="shared" si="14"/>
        <v>10.418091131320367</v>
      </c>
      <c r="AG15" s="23">
        <f t="shared" si="15"/>
        <v>17.3735873572538</v>
      </c>
      <c r="AH15" s="23">
        <f t="shared" si="16"/>
        <v>8.3653605699862528</v>
      </c>
      <c r="AI15" s="39">
        <f t="shared" si="17"/>
        <v>96.644376560754495</v>
      </c>
      <c r="AJ15" s="39">
        <f t="shared" si="18"/>
        <v>1.04118266280314</v>
      </c>
      <c r="AK15" s="155">
        <f t="shared" si="19"/>
        <v>2.5432926604138602</v>
      </c>
      <c r="AL15" s="1">
        <f t="shared" si="19"/>
        <v>1.7516646152485882E-2</v>
      </c>
      <c r="AM15" s="1">
        <f t="shared" si="9"/>
        <v>1.1604326616069514</v>
      </c>
      <c r="AN15" s="1">
        <f t="shared" si="9"/>
        <v>0.60724373328617731</v>
      </c>
      <c r="AO15" s="1">
        <f t="shared" si="9"/>
        <v>1.0126617164708218</v>
      </c>
      <c r="AP15" s="156">
        <f t="shared" si="9"/>
        <v>0.48759534916447117</v>
      </c>
      <c r="AQ15" s="155">
        <f t="shared" si="20"/>
        <v>108.8529258657132</v>
      </c>
      <c r="AR15" s="1">
        <f t="shared" si="21"/>
        <v>0.52672554980525044</v>
      </c>
      <c r="AS15" s="1">
        <f t="shared" si="22"/>
        <v>32.550136158074984</v>
      </c>
      <c r="AT15" s="1">
        <f t="shared" si="23"/>
        <v>9.7401894819102832</v>
      </c>
      <c r="AU15" s="1">
        <f t="shared" si="24"/>
        <v>28.364654678347719</v>
      </c>
      <c r="AV15" s="156">
        <f t="shared" si="25"/>
        <v>0.97519069832894234</v>
      </c>
    </row>
    <row r="16" spans="2:48" x14ac:dyDescent="0.25">
      <c r="B16" s="5" t="s">
        <v>12</v>
      </c>
      <c r="C16" s="3" t="s">
        <v>16</v>
      </c>
      <c r="D16" s="29">
        <v>1.2679079497666798E-10</v>
      </c>
      <c r="G16" s="91">
        <v>9</v>
      </c>
      <c r="H16" s="91">
        <v>120</v>
      </c>
      <c r="I16" s="92">
        <v>25144</v>
      </c>
      <c r="J16" s="93">
        <v>418</v>
      </c>
      <c r="K16" s="93">
        <v>15</v>
      </c>
      <c r="L16" s="93">
        <v>194</v>
      </c>
      <c r="M16" s="93">
        <v>106</v>
      </c>
      <c r="N16" s="93">
        <v>42781</v>
      </c>
      <c r="O16" s="93">
        <v>237</v>
      </c>
      <c r="P16" s="93"/>
      <c r="Q16" s="94">
        <v>130</v>
      </c>
      <c r="R16" s="95">
        <f t="shared" si="0"/>
        <v>3.758418665699574E-6</v>
      </c>
      <c r="S16" s="96">
        <f t="shared" si="1"/>
        <v>6.5701533694073489E-8</v>
      </c>
      <c r="T16" s="96">
        <f t="shared" si="10"/>
        <v>5.9180201317611974E-10</v>
      </c>
      <c r="U16" s="96">
        <f t="shared" si="3"/>
        <v>3.0181902671982108E-8</v>
      </c>
      <c r="V16" s="96">
        <f t="shared" si="4"/>
        <v>1.5682753349167174E-8</v>
      </c>
      <c r="W16" s="96">
        <f t="shared" si="5"/>
        <v>5.4429121575264801E-6</v>
      </c>
      <c r="X16" s="96">
        <f t="shared" si="6"/>
        <v>2.5768401547392946E-8</v>
      </c>
      <c r="Y16" s="96">
        <f t="shared" si="7"/>
        <v>0</v>
      </c>
      <c r="Z16" s="97">
        <f t="shared" si="8"/>
        <v>1.2747326401648475E-8</v>
      </c>
      <c r="AA16" s="98">
        <f>((Branco!$O$10-R16)/(Branco!$O$10)*100)</f>
        <v>2.9151704699023164</v>
      </c>
      <c r="AB16" s="99">
        <f>((Branco!$T$10-W16)/(Branco!$T$10))*100</f>
        <v>3.8684762999248821</v>
      </c>
      <c r="AC16" s="100">
        <f t="shared" si="11"/>
        <v>43.605171382724329</v>
      </c>
      <c r="AD16" s="101">
        <f t="shared" si="12"/>
        <v>0.39277056041560471</v>
      </c>
      <c r="AE16" s="101">
        <f t="shared" si="13"/>
        <v>20.031298581195845</v>
      </c>
      <c r="AF16" s="101">
        <f t="shared" si="14"/>
        <v>10.408419851013527</v>
      </c>
      <c r="AG16" s="101">
        <f t="shared" si="15"/>
        <v>17.102120796219467</v>
      </c>
      <c r="AH16" s="101">
        <f t="shared" si="16"/>
        <v>8.4602188284312145</v>
      </c>
      <c r="AI16" s="99">
        <f t="shared" si="17"/>
        <v>96.627464891196183</v>
      </c>
      <c r="AJ16" s="99">
        <f t="shared" si="18"/>
        <v>1.2711650794994751</v>
      </c>
      <c r="AK16" s="157">
        <f t="shared" si="19"/>
        <v>3.1050697753278671</v>
      </c>
      <c r="AL16" s="158">
        <f t="shared" si="19"/>
        <v>2.7968700892854654E-2</v>
      </c>
      <c r="AM16" s="158">
        <f t="shared" si="9"/>
        <v>1.4264037455355876</v>
      </c>
      <c r="AN16" s="158">
        <f t="shared" si="9"/>
        <v>0.74117057366064854</v>
      </c>
      <c r="AO16" s="158">
        <f t="shared" si="9"/>
        <v>1.2178206550837198</v>
      </c>
      <c r="AP16" s="159">
        <f t="shared" si="9"/>
        <v>0.60244161285945741</v>
      </c>
      <c r="AQ16" s="157">
        <f t="shared" si="20"/>
        <v>132.89698638403272</v>
      </c>
      <c r="AR16" s="158">
        <f t="shared" si="21"/>
        <v>0.84101883584813941</v>
      </c>
      <c r="AS16" s="158">
        <f t="shared" si="22"/>
        <v>40.010625062273235</v>
      </c>
      <c r="AT16" s="158">
        <f t="shared" si="23"/>
        <v>11.888376001516802</v>
      </c>
      <c r="AU16" s="158">
        <f t="shared" si="24"/>
        <v>34.111156548894996</v>
      </c>
      <c r="AV16" s="159">
        <f t="shared" si="25"/>
        <v>1.2048832257189148</v>
      </c>
    </row>
    <row r="17" spans="2:48" x14ac:dyDescent="0.25">
      <c r="B17" s="5" t="s">
        <v>13</v>
      </c>
      <c r="C17" s="3" t="s">
        <v>16</v>
      </c>
      <c r="D17" s="29">
        <v>1.1128238541580499E-10</v>
      </c>
      <c r="G17" s="17">
        <v>10</v>
      </c>
      <c r="H17" s="17">
        <v>135</v>
      </c>
      <c r="I17" s="41">
        <v>25166</v>
      </c>
      <c r="J17" s="42">
        <v>402</v>
      </c>
      <c r="K17" s="42">
        <v>15</v>
      </c>
      <c r="L17" s="42">
        <v>187</v>
      </c>
      <c r="M17" s="42">
        <v>103</v>
      </c>
      <c r="N17" s="42">
        <v>42840</v>
      </c>
      <c r="O17" s="42">
        <v>233</v>
      </c>
      <c r="P17" s="42"/>
      <c r="Q17" s="43">
        <v>124</v>
      </c>
      <c r="R17" s="32">
        <f t="shared" si="0"/>
        <v>3.7617071325562952E-6</v>
      </c>
      <c r="S17" s="33">
        <f t="shared" si="1"/>
        <v>6.3186642452195084E-8</v>
      </c>
      <c r="T17" s="33">
        <f t="shared" si="10"/>
        <v>5.9180201317611974E-10</v>
      </c>
      <c r="U17" s="33">
        <f t="shared" si="3"/>
        <v>2.9092864946704404E-8</v>
      </c>
      <c r="V17" s="33">
        <f t="shared" si="4"/>
        <v>1.5238901839285084E-8</v>
      </c>
      <c r="W17" s="33">
        <f t="shared" si="5"/>
        <v>5.4504185696555572E-6</v>
      </c>
      <c r="X17" s="33">
        <f t="shared" si="6"/>
        <v>2.5333491816635258E-8</v>
      </c>
      <c r="Y17" s="33">
        <f t="shared" si="7"/>
        <v>0</v>
      </c>
      <c r="Z17" s="34">
        <f t="shared" si="8"/>
        <v>1.2158988260033929E-8</v>
      </c>
      <c r="AA17" s="38">
        <f>((Branco!$O$10-R17)/(Branco!$O$10)*100)</f>
        <v>2.8302251052164129</v>
      </c>
      <c r="AB17" s="39">
        <f>((Branco!$T$10-W17)/(Branco!$T$10))*100</f>
        <v>3.7358996911895979</v>
      </c>
      <c r="AC17" s="40">
        <f t="shared" si="11"/>
        <v>43.396617106370108</v>
      </c>
      <c r="AD17" s="23">
        <f t="shared" si="12"/>
        <v>0.40644991365086969</v>
      </c>
      <c r="AE17" s="23">
        <f t="shared" si="13"/>
        <v>19.980993950970849</v>
      </c>
      <c r="AF17" s="23">
        <f t="shared" si="14"/>
        <v>10.466085276509896</v>
      </c>
      <c r="AG17" s="23">
        <f t="shared" si="15"/>
        <v>17.399054636676432</v>
      </c>
      <c r="AH17" s="23">
        <f t="shared" si="16"/>
        <v>8.3507991158218449</v>
      </c>
      <c r="AI17" s="39">
        <f t="shared" si="17"/>
        <v>96.715254228769751</v>
      </c>
      <c r="AJ17" s="39">
        <f t="shared" si="18"/>
        <v>1.2282219521591273</v>
      </c>
      <c r="AK17" s="155">
        <f t="shared" si="19"/>
        <v>3.0001727726387477</v>
      </c>
      <c r="AL17" s="1">
        <f t="shared" si="19"/>
        <v>2.8099424464072181E-2</v>
      </c>
      <c r="AM17" s="1">
        <f t="shared" si="9"/>
        <v>1.3813619129580228</v>
      </c>
      <c r="AN17" s="1">
        <f t="shared" si="9"/>
        <v>0.72356017994985877</v>
      </c>
      <c r="AO17" s="1">
        <f t="shared" si="9"/>
        <v>1.2028626531570874</v>
      </c>
      <c r="AP17" s="156">
        <f t="shared" si="9"/>
        <v>0.57732242298183245</v>
      </c>
      <c r="AQ17" s="155">
        <f t="shared" si="20"/>
        <v>128.40739466893839</v>
      </c>
      <c r="AR17" s="1">
        <f t="shared" si="21"/>
        <v>0.84494969363465044</v>
      </c>
      <c r="AS17" s="1">
        <f t="shared" si="22"/>
        <v>38.747201658472541</v>
      </c>
      <c r="AT17" s="1">
        <f t="shared" si="23"/>
        <v>11.605905286395734</v>
      </c>
      <c r="AU17" s="1">
        <f t="shared" si="24"/>
        <v>33.692182914930022</v>
      </c>
      <c r="AV17" s="156">
        <f t="shared" si="25"/>
        <v>1.1546448459636649</v>
      </c>
    </row>
    <row r="18" spans="2:48" ht="15.75" thickBot="1" x14ac:dyDescent="0.3">
      <c r="B18" s="6" t="s">
        <v>11</v>
      </c>
      <c r="C18" s="7" t="s">
        <v>17</v>
      </c>
      <c r="D18" s="30">
        <v>9.8056356935757502E-11</v>
      </c>
      <c r="G18" s="17">
        <v>11</v>
      </c>
      <c r="H18" s="17">
        <v>150</v>
      </c>
      <c r="I18" s="41">
        <v>23735</v>
      </c>
      <c r="J18" s="42">
        <v>382</v>
      </c>
      <c r="K18" s="42">
        <v>14</v>
      </c>
      <c r="L18" s="42">
        <v>176</v>
      </c>
      <c r="M18" s="42">
        <v>96</v>
      </c>
      <c r="N18" s="42">
        <v>44785</v>
      </c>
      <c r="O18" s="42">
        <v>217</v>
      </c>
      <c r="P18" s="42"/>
      <c r="Q18" s="43">
        <v>134</v>
      </c>
      <c r="R18" s="32">
        <f t="shared" si="0"/>
        <v>3.5478073111032212E-6</v>
      </c>
      <c r="S18" s="33">
        <f t="shared" si="1"/>
        <v>6.0043028399847064E-8</v>
      </c>
      <c r="T18" s="33">
        <f t="shared" si="10"/>
        <v>4.4385150988208983E-10</v>
      </c>
      <c r="U18" s="33">
        <f t="shared" si="3"/>
        <v>2.7381519949839439E-8</v>
      </c>
      <c r="V18" s="33">
        <f t="shared" si="4"/>
        <v>1.4203248316226874E-8</v>
      </c>
      <c r="W18" s="33">
        <f t="shared" si="5"/>
        <v>5.6978757152666699E-6</v>
      </c>
      <c r="X18" s="33">
        <f t="shared" si="6"/>
        <v>2.3593852893604511E-8</v>
      </c>
      <c r="Y18" s="33">
        <f t="shared" si="7"/>
        <v>0</v>
      </c>
      <c r="Z18" s="34">
        <f t="shared" si="8"/>
        <v>1.3139551829391506E-8</v>
      </c>
      <c r="AA18" s="38">
        <f>((Branco!$O$10-R18)/(Branco!$O$10)*100)</f>
        <v>8.3555349627398723</v>
      </c>
      <c r="AB18" s="39">
        <f>((Branco!$T$10-W18)/(Branco!$T$10))*100</f>
        <v>-0.63463427474495882</v>
      </c>
      <c r="AC18" s="40">
        <f t="shared" si="11"/>
        <v>43.257091255623756</v>
      </c>
      <c r="AD18" s="23">
        <f t="shared" si="12"/>
        <v>0.31976610405222089</v>
      </c>
      <c r="AE18" s="23">
        <f t="shared" si="13"/>
        <v>19.72660171802567</v>
      </c>
      <c r="AF18" s="23">
        <f t="shared" si="14"/>
        <v>10.232515329671068</v>
      </c>
      <c r="AG18" s="23">
        <f t="shared" si="15"/>
        <v>16.997834301326023</v>
      </c>
      <c r="AH18" s="23">
        <f t="shared" si="16"/>
        <v>9.4661912913012589</v>
      </c>
      <c r="AI18" s="39">
        <f t="shared" si="17"/>
        <v>99.153814521889998</v>
      </c>
      <c r="AJ18" s="39">
        <f t="shared" si="18"/>
        <v>3.6143613837279349</v>
      </c>
      <c r="AK18" s="155">
        <f t="shared" si="19"/>
        <v>8.8287858679573272</v>
      </c>
      <c r="AL18" s="1">
        <f t="shared" si="19"/>
        <v>6.5264361947614521E-2</v>
      </c>
      <c r="AM18" s="1">
        <f t="shared" si="9"/>
        <v>4.0262055865414972</v>
      </c>
      <c r="AN18" s="1">
        <f t="shared" si="9"/>
        <v>2.0884595823236647</v>
      </c>
      <c r="AO18" s="1">
        <f t="shared" si="9"/>
        <v>3.469263302486091</v>
      </c>
      <c r="AP18" s="156">
        <f t="shared" si="9"/>
        <v>1.9320526061760077</v>
      </c>
      <c r="AQ18" s="155">
        <f t="shared" si="20"/>
        <v>377.87203514857356</v>
      </c>
      <c r="AR18" s="1">
        <f t="shared" si="21"/>
        <v>1.9624993637647687</v>
      </c>
      <c r="AS18" s="1">
        <f t="shared" si="22"/>
        <v>112.935066702489</v>
      </c>
      <c r="AT18" s="1">
        <f t="shared" si="23"/>
        <v>33.498891700471582</v>
      </c>
      <c r="AU18" s="1">
        <f t="shared" si="24"/>
        <v>97.17406510263541</v>
      </c>
      <c r="AV18" s="156">
        <f t="shared" si="25"/>
        <v>3.8641052123520154</v>
      </c>
    </row>
    <row r="19" spans="2:48" ht="15.75" thickBot="1" x14ac:dyDescent="0.3">
      <c r="B19" s="5"/>
      <c r="C19" s="3"/>
      <c r="G19" s="17">
        <v>12</v>
      </c>
      <c r="H19" s="17">
        <v>165</v>
      </c>
      <c r="I19" s="41">
        <v>24605</v>
      </c>
      <c r="J19" s="42">
        <v>396</v>
      </c>
      <c r="K19" s="42">
        <v>16</v>
      </c>
      <c r="L19" s="42">
        <v>184</v>
      </c>
      <c r="M19" s="42">
        <v>101</v>
      </c>
      <c r="N19" s="42">
        <v>43529</v>
      </c>
      <c r="O19" s="42">
        <v>227</v>
      </c>
      <c r="P19" s="42"/>
      <c r="Q19" s="43">
        <v>132</v>
      </c>
      <c r="R19" s="32">
        <f t="shared" si="0"/>
        <v>3.6778512277099116E-6</v>
      </c>
      <c r="S19" s="33">
        <f t="shared" si="1"/>
        <v>6.2243558236490682E-8</v>
      </c>
      <c r="T19" s="33">
        <f t="shared" si="10"/>
        <v>7.3975251647014964E-10</v>
      </c>
      <c r="U19" s="33">
        <f t="shared" si="3"/>
        <v>2.8626134493013959E-8</v>
      </c>
      <c r="V19" s="33">
        <f t="shared" si="4"/>
        <v>1.4943000832697024E-8</v>
      </c>
      <c r="W19" s="33">
        <f t="shared" si="5"/>
        <v>5.5380781960442758E-6</v>
      </c>
      <c r="X19" s="33">
        <f t="shared" si="6"/>
        <v>2.4681127220498729E-8</v>
      </c>
      <c r="Y19" s="33">
        <f t="shared" si="7"/>
        <v>0</v>
      </c>
      <c r="Z19" s="34">
        <f t="shared" si="8"/>
        <v>1.2943439115519991E-8</v>
      </c>
      <c r="AA19" s="38">
        <f>((Branco!$O$10-R19)/(Branco!$O$10)*100)</f>
        <v>4.9963319047067491</v>
      </c>
      <c r="AB19" s="39">
        <f>((Branco!$T$10-W19)/(Branco!$T$10))*100</f>
        <v>2.1876745485012039</v>
      </c>
      <c r="AC19" s="40">
        <f t="shared" si="11"/>
        <v>43.171624376195318</v>
      </c>
      <c r="AD19" s="23">
        <f t="shared" si="12"/>
        <v>0.5130863124992695</v>
      </c>
      <c r="AE19" s="23">
        <f t="shared" si="13"/>
        <v>19.854853428837714</v>
      </c>
      <c r="AF19" s="23">
        <f t="shared" si="14"/>
        <v>10.364343512485245</v>
      </c>
      <c r="AG19" s="23">
        <f t="shared" si="15"/>
        <v>17.118628557449505</v>
      </c>
      <c r="AH19" s="23">
        <f t="shared" si="16"/>
        <v>8.9774638125329567</v>
      </c>
      <c r="AI19" s="39">
        <f t="shared" si="17"/>
        <v>97.545225269847734</v>
      </c>
      <c r="AJ19" s="39">
        <f t="shared" si="18"/>
        <v>2.1569976424880029</v>
      </c>
      <c r="AK19" s="155">
        <f t="shared" si="19"/>
        <v>5.2688893780658077</v>
      </c>
      <c r="AL19" s="1">
        <f t="shared" si="19"/>
        <v>6.2619719804867871E-2</v>
      </c>
      <c r="AM19" s="1">
        <f t="shared" si="9"/>
        <v>2.4231894872118773</v>
      </c>
      <c r="AN19" s="1">
        <f t="shared" si="9"/>
        <v>1.264918340058331</v>
      </c>
      <c r="AO19" s="1">
        <f t="shared" si="9"/>
        <v>2.0892463852514553</v>
      </c>
      <c r="AP19" s="156">
        <f t="shared" si="9"/>
        <v>1.0956563346248982</v>
      </c>
      <c r="AQ19" s="155">
        <f t="shared" si="20"/>
        <v>225.50846538121655</v>
      </c>
      <c r="AR19" s="1">
        <f t="shared" si="21"/>
        <v>1.8829749745323769</v>
      </c>
      <c r="AS19" s="1">
        <f t="shared" si="22"/>
        <v>67.970465116293155</v>
      </c>
      <c r="AT19" s="1">
        <f t="shared" si="23"/>
        <v>20.28929017453563</v>
      </c>
      <c r="AU19" s="1">
        <f t="shared" si="24"/>
        <v>58.51979125089327</v>
      </c>
      <c r="AV19" s="156">
        <f t="shared" si="25"/>
        <v>2.1913126692497964</v>
      </c>
    </row>
    <row r="20" spans="2:48" x14ac:dyDescent="0.25">
      <c r="B20" s="253" t="s">
        <v>20</v>
      </c>
      <c r="C20" s="24">
        <v>10</v>
      </c>
      <c r="D20" s="13" t="s">
        <v>21</v>
      </c>
      <c r="G20" s="91">
        <v>13</v>
      </c>
      <c r="H20" s="91">
        <v>180</v>
      </c>
      <c r="I20" s="92">
        <v>24355</v>
      </c>
      <c r="J20" s="93">
        <v>388</v>
      </c>
      <c r="K20" s="93">
        <v>19</v>
      </c>
      <c r="L20" s="93">
        <v>181</v>
      </c>
      <c r="M20" s="93">
        <v>99</v>
      </c>
      <c r="N20" s="93">
        <v>43549</v>
      </c>
      <c r="O20" s="93">
        <v>224</v>
      </c>
      <c r="P20" s="93"/>
      <c r="Q20" s="94">
        <v>133</v>
      </c>
      <c r="R20" s="95">
        <f t="shared" si="0"/>
        <v>3.6404822861562649E-6</v>
      </c>
      <c r="S20" s="96">
        <f t="shared" si="1"/>
        <v>6.0986112615551479E-8</v>
      </c>
      <c r="T20" s="96">
        <f t="shared" si="10"/>
        <v>1.1836040263522395E-9</v>
      </c>
      <c r="U20" s="96">
        <f t="shared" si="3"/>
        <v>2.8159404039323512E-8</v>
      </c>
      <c r="V20" s="96">
        <f t="shared" si="4"/>
        <v>1.4647099826108964E-8</v>
      </c>
      <c r="W20" s="96">
        <f t="shared" si="5"/>
        <v>5.5406227425287083E-6</v>
      </c>
      <c r="X20" s="96">
        <f t="shared" si="6"/>
        <v>2.4354944922430464E-8</v>
      </c>
      <c r="Y20" s="96">
        <f t="shared" si="7"/>
        <v>0</v>
      </c>
      <c r="Z20" s="97">
        <f t="shared" si="8"/>
        <v>1.3041495472455747E-8</v>
      </c>
      <c r="AA20" s="98">
        <f>((Branco!$O$10-R20)/(Branco!$O$10)*100)</f>
        <v>5.9616201397737392</v>
      </c>
      <c r="AB20" s="99">
        <f>((Branco!$T$10-W20)/(Branco!$T$10))*100</f>
        <v>2.1427333252011143</v>
      </c>
      <c r="AC20" s="100">
        <f t="shared" si="11"/>
        <v>42.835550188554144</v>
      </c>
      <c r="AD20" s="101">
        <f t="shared" si="12"/>
        <v>0.83134221054216728</v>
      </c>
      <c r="AE20" s="101">
        <f t="shared" si="13"/>
        <v>19.77865965338852</v>
      </c>
      <c r="AF20" s="101">
        <f t="shared" si="14"/>
        <v>10.287859855459319</v>
      </c>
      <c r="AG20" s="101">
        <f t="shared" si="15"/>
        <v>17.106475897895006</v>
      </c>
      <c r="AH20" s="101">
        <f t="shared" si="16"/>
        <v>9.1601121941608472</v>
      </c>
      <c r="AI20" s="99">
        <f t="shared" si="17"/>
        <v>97.388897967069099</v>
      </c>
      <c r="AJ20" s="99">
        <f t="shared" si="18"/>
        <v>2.5536927870237318</v>
      </c>
      <c r="AK20" s="157">
        <f t="shared" si="19"/>
        <v>6.2378949959688903</v>
      </c>
      <c r="AL20" s="158">
        <f t="shared" si="19"/>
        <v>0.12106358835713933</v>
      </c>
      <c r="AM20" s="158">
        <f t="shared" si="9"/>
        <v>2.880252536404003</v>
      </c>
      <c r="AN20" s="158">
        <f t="shared" si="9"/>
        <v>1.498161905919599</v>
      </c>
      <c r="AO20" s="158">
        <f t="shared" si="9"/>
        <v>2.4911177732614878</v>
      </c>
      <c r="AP20" s="159">
        <f t="shared" si="9"/>
        <v>1.3339344952253602</v>
      </c>
      <c r="AQ20" s="157">
        <f t="shared" si="20"/>
        <v>266.98190582746849</v>
      </c>
      <c r="AR20" s="158">
        <f t="shared" si="21"/>
        <v>3.6403821018991795</v>
      </c>
      <c r="AS20" s="158">
        <f t="shared" si="22"/>
        <v>80.791083646132293</v>
      </c>
      <c r="AT20" s="158">
        <f t="shared" si="23"/>
        <v>24.030516970950366</v>
      </c>
      <c r="AU20" s="158">
        <f t="shared" si="24"/>
        <v>69.776208829054269</v>
      </c>
      <c r="AV20" s="159">
        <f t="shared" si="25"/>
        <v>2.6678689904507205</v>
      </c>
    </row>
    <row r="21" spans="2:48" x14ac:dyDescent="0.25">
      <c r="B21" s="260"/>
      <c r="C21" s="23">
        <f>(C20/1000)*60</f>
        <v>0.6</v>
      </c>
      <c r="D21" s="14" t="s">
        <v>22</v>
      </c>
      <c r="G21" s="17">
        <v>14</v>
      </c>
      <c r="H21" s="17">
        <v>195</v>
      </c>
      <c r="I21" s="41">
        <v>24899</v>
      </c>
      <c r="J21" s="42">
        <v>386</v>
      </c>
      <c r="K21" s="42">
        <v>13</v>
      </c>
      <c r="L21" s="42">
        <v>178</v>
      </c>
      <c r="M21" s="42">
        <v>97</v>
      </c>
      <c r="N21" s="42">
        <v>43555</v>
      </c>
      <c r="O21" s="42">
        <v>220</v>
      </c>
      <c r="P21" s="42"/>
      <c r="Q21" s="43">
        <v>132</v>
      </c>
      <c r="R21" s="32">
        <f t="shared" si="0"/>
        <v>3.7217971029770004E-6</v>
      </c>
      <c r="S21" s="33">
        <f t="shared" si="1"/>
        <v>6.0671751210316678E-8</v>
      </c>
      <c r="T21" s="33">
        <f t="shared" si="10"/>
        <v>2.9590100658805987E-10</v>
      </c>
      <c r="U21" s="33">
        <f t="shared" si="3"/>
        <v>2.7692673585633068E-8</v>
      </c>
      <c r="V21" s="33">
        <f t="shared" si="4"/>
        <v>1.4351198819520904E-8</v>
      </c>
      <c r="W21" s="33">
        <f t="shared" si="5"/>
        <v>5.5413861064740388E-6</v>
      </c>
      <c r="X21" s="33">
        <f t="shared" si="6"/>
        <v>2.3920035191672776E-8</v>
      </c>
      <c r="Y21" s="33">
        <f t="shared" si="7"/>
        <v>0</v>
      </c>
      <c r="Z21" s="34">
        <f t="shared" si="8"/>
        <v>1.2943439115519991E-8</v>
      </c>
      <c r="AA21" s="38">
        <f>((Branco!$O$10-R21)/(Branco!$O$10)*100)</f>
        <v>3.8611529402679623</v>
      </c>
      <c r="AB21" s="39">
        <f>((Branco!$T$10-W21)/(Branco!$T$10))*100</f>
        <v>2.1292509582110744</v>
      </c>
      <c r="AC21" s="40">
        <f t="shared" si="11"/>
        <v>43.375693779990186</v>
      </c>
      <c r="AD21" s="23">
        <f t="shared" si="12"/>
        <v>0.21154674448843144</v>
      </c>
      <c r="AE21" s="23">
        <f t="shared" si="13"/>
        <v>19.798158210989492</v>
      </c>
      <c r="AF21" s="23">
        <f t="shared" si="14"/>
        <v>10.260017107688926</v>
      </c>
      <c r="AG21" s="23">
        <f t="shared" si="15"/>
        <v>17.101008310835795</v>
      </c>
      <c r="AH21" s="23">
        <f t="shared" si="16"/>
        <v>9.2535758460071609</v>
      </c>
      <c r="AI21" s="39">
        <f t="shared" si="17"/>
        <v>97.761317683502909</v>
      </c>
      <c r="AJ21" s="39">
        <f t="shared" si="18"/>
        <v>1.6748018757477185</v>
      </c>
      <c r="AK21" s="155">
        <f t="shared" si="19"/>
        <v>4.0910317376672447</v>
      </c>
      <c r="AL21" s="1">
        <f t="shared" si="19"/>
        <v>1.9952290563744202E-2</v>
      </c>
      <c r="AM21" s="1">
        <f t="shared" si="9"/>
        <v>1.8672875643058751</v>
      </c>
      <c r="AN21" s="1">
        <f t="shared" si="9"/>
        <v>0.96768609234159408</v>
      </c>
      <c r="AO21" s="1">
        <f t="shared" si="9"/>
        <v>1.6129025647542365</v>
      </c>
      <c r="AP21" s="156">
        <f t="shared" si="9"/>
        <v>0.87276235084429099</v>
      </c>
      <c r="AQ21" s="155">
        <f t="shared" si="20"/>
        <v>175.09615837215807</v>
      </c>
      <c r="AR21" s="1">
        <f t="shared" si="21"/>
        <v>0.59996537725178811</v>
      </c>
      <c r="AS21" s="1">
        <f t="shared" si="22"/>
        <v>52.377416178779796</v>
      </c>
      <c r="AT21" s="1">
        <f t="shared" si="23"/>
        <v>15.521684921159169</v>
      </c>
      <c r="AU21" s="1">
        <f t="shared" si="24"/>
        <v>45.177400838766168</v>
      </c>
      <c r="AV21" s="156">
        <f t="shared" si="25"/>
        <v>1.745524701688582</v>
      </c>
    </row>
    <row r="22" spans="2:48" ht="18.75" thickBot="1" x14ac:dyDescent="0.4">
      <c r="B22" s="254"/>
      <c r="C22" s="25">
        <f>(1*C21)/(0.082057*298)</f>
        <v>2.4536880690153747E-2</v>
      </c>
      <c r="D22" s="15" t="s">
        <v>23</v>
      </c>
      <c r="G22" s="17">
        <v>15</v>
      </c>
      <c r="H22" s="17">
        <v>210</v>
      </c>
      <c r="I22" s="41">
        <v>24350</v>
      </c>
      <c r="J22" s="42">
        <v>371</v>
      </c>
      <c r="K22" s="42">
        <v>13</v>
      </c>
      <c r="L22" s="42">
        <v>171</v>
      </c>
      <c r="M22" s="42">
        <v>94</v>
      </c>
      <c r="N22" s="42">
        <v>43642</v>
      </c>
      <c r="O22" s="42">
        <v>214</v>
      </c>
      <c r="P22" s="42"/>
      <c r="Q22" s="43">
        <v>131</v>
      </c>
      <c r="R22" s="32">
        <f t="shared" si="0"/>
        <v>3.6397349073251922E-6</v>
      </c>
      <c r="S22" s="33">
        <f t="shared" si="1"/>
        <v>5.831404067105566E-8</v>
      </c>
      <c r="T22" s="33">
        <f t="shared" si="10"/>
        <v>2.9590100658805987E-10</v>
      </c>
      <c r="U22" s="33">
        <f t="shared" si="3"/>
        <v>2.6603635860355363E-8</v>
      </c>
      <c r="V22" s="33">
        <f t="shared" si="4"/>
        <v>1.3907347309638813E-8</v>
      </c>
      <c r="W22" s="33">
        <f t="shared" si="5"/>
        <v>5.5524548836813225E-6</v>
      </c>
      <c r="X22" s="33">
        <f t="shared" si="6"/>
        <v>2.3267670595536247E-8</v>
      </c>
      <c r="Y22" s="33">
        <f t="shared" si="7"/>
        <v>0</v>
      </c>
      <c r="Z22" s="34">
        <f t="shared" si="8"/>
        <v>1.2845382758584233E-8</v>
      </c>
      <c r="AA22" s="38">
        <f>((Branco!$O$10-R22)/(Branco!$O$10)*100)</f>
        <v>5.9809259044750727</v>
      </c>
      <c r="AB22" s="39">
        <f>((Branco!$T$10-W22)/(Branco!$T$10))*100</f>
        <v>1.9337566368556467</v>
      </c>
      <c r="AC22" s="40">
        <f t="shared" si="11"/>
        <v>43.120849838533729</v>
      </c>
      <c r="AD22" s="23">
        <f t="shared" si="12"/>
        <v>0.21880670118762541</v>
      </c>
      <c r="AE22" s="23">
        <f t="shared" si="13"/>
        <v>19.672301454198777</v>
      </c>
      <c r="AF22" s="23">
        <f t="shared" si="14"/>
        <v>10.283914955818393</v>
      </c>
      <c r="AG22" s="23">
        <f t="shared" si="15"/>
        <v>17.205491478497166</v>
      </c>
      <c r="AH22" s="23">
        <f t="shared" si="16"/>
        <v>9.4986355717643267</v>
      </c>
      <c r="AI22" s="39">
        <f t="shared" si="17"/>
        <v>97.492035082278861</v>
      </c>
      <c r="AJ22" s="39">
        <f t="shared" si="18"/>
        <v>2.5790260782226615</v>
      </c>
      <c r="AK22" s="155">
        <f t="shared" si="19"/>
        <v>6.2997765234588918</v>
      </c>
      <c r="AL22" s="1">
        <f t="shared" si="19"/>
        <v>3.1966747512603269E-2</v>
      </c>
      <c r="AM22" s="1">
        <f t="shared" si="9"/>
        <v>2.8740412892516818</v>
      </c>
      <c r="AN22" s="1">
        <f t="shared" si="9"/>
        <v>1.5024371330923536</v>
      </c>
      <c r="AO22" s="1">
        <f t="shared" si="9"/>
        <v>2.5136506283312654</v>
      </c>
      <c r="AP22" s="156">
        <f t="shared" si="9"/>
        <v>1.3877110864920559</v>
      </c>
      <c r="AQ22" s="155">
        <f t="shared" si="20"/>
        <v>269.63043520404057</v>
      </c>
      <c r="AR22" s="1">
        <f t="shared" si="21"/>
        <v>0.96124009770398033</v>
      </c>
      <c r="AS22" s="1">
        <f t="shared" si="22"/>
        <v>80.616858163509676</v>
      </c>
      <c r="AT22" s="1">
        <f t="shared" si="23"/>
        <v>24.099091614801349</v>
      </c>
      <c r="AU22" s="1">
        <f t="shared" si="24"/>
        <v>70.407354099558745</v>
      </c>
      <c r="AV22" s="156">
        <f t="shared" si="25"/>
        <v>2.7754221729841118</v>
      </c>
    </row>
    <row r="23" spans="2:48" x14ac:dyDescent="0.25">
      <c r="B23" s="253" t="s">
        <v>24</v>
      </c>
      <c r="C23" s="24">
        <v>20</v>
      </c>
      <c r="D23" s="13" t="s">
        <v>21</v>
      </c>
      <c r="G23" s="17">
        <v>16</v>
      </c>
      <c r="H23" s="17">
        <v>225</v>
      </c>
      <c r="I23" s="41">
        <v>24750</v>
      </c>
      <c r="J23" s="42">
        <v>376</v>
      </c>
      <c r="K23" s="42">
        <v>16</v>
      </c>
      <c r="L23" s="42">
        <v>175</v>
      </c>
      <c r="M23" s="42">
        <v>96</v>
      </c>
      <c r="N23" s="42">
        <v>43591</v>
      </c>
      <c r="O23" s="42">
        <v>214</v>
      </c>
      <c r="P23" s="42"/>
      <c r="Q23" s="43">
        <v>133</v>
      </c>
      <c r="R23" s="32">
        <f t="shared" si="0"/>
        <v>3.699525213811027E-6</v>
      </c>
      <c r="S23" s="33">
        <f t="shared" si="1"/>
        <v>5.9099944184142668E-8</v>
      </c>
      <c r="T23" s="33">
        <f t="shared" si="10"/>
        <v>7.3975251647014964E-10</v>
      </c>
      <c r="U23" s="33">
        <f t="shared" si="3"/>
        <v>2.7225943131942623E-8</v>
      </c>
      <c r="V23" s="33">
        <f t="shared" si="4"/>
        <v>1.4203248316226874E-8</v>
      </c>
      <c r="W23" s="33">
        <f t="shared" si="5"/>
        <v>5.5459662901460177E-6</v>
      </c>
      <c r="X23" s="33">
        <f t="shared" si="6"/>
        <v>2.3267670595536247E-8</v>
      </c>
      <c r="Y23" s="33">
        <f t="shared" si="7"/>
        <v>0</v>
      </c>
      <c r="Z23" s="34">
        <f t="shared" si="8"/>
        <v>1.3041495472455747E-8</v>
      </c>
      <c r="AA23" s="38">
        <f>((Branco!$O$10-R23)/(Branco!$O$10)*100)</f>
        <v>4.436464728367886</v>
      </c>
      <c r="AB23" s="39">
        <f>((Branco!$T$10-W23)/(Branco!$T$10))*100</f>
        <v>2.0483567562709073</v>
      </c>
      <c r="AC23" s="40">
        <f t="shared" si="11"/>
        <v>42.957392093234638</v>
      </c>
      <c r="AD23" s="23">
        <f t="shared" si="12"/>
        <v>0.53769659752896459</v>
      </c>
      <c r="AE23" s="23">
        <f t="shared" si="13"/>
        <v>19.789452094622717</v>
      </c>
      <c r="AF23" s="23">
        <f t="shared" si="14"/>
        <v>10.323774672556119</v>
      </c>
      <c r="AG23" s="23">
        <f t="shared" si="15"/>
        <v>16.912341672513143</v>
      </c>
      <c r="AH23" s="23">
        <f t="shared" si="16"/>
        <v>9.479342869544416</v>
      </c>
      <c r="AI23" s="39">
        <f t="shared" si="17"/>
        <v>97.701694570869037</v>
      </c>
      <c r="AJ23" s="39">
        <f t="shared" si="18"/>
        <v>1.9057895484430498</v>
      </c>
      <c r="AK23" s="155">
        <f t="shared" si="19"/>
        <v>4.6552643873259427</v>
      </c>
      <c r="AL23" s="1">
        <f t="shared" si="19"/>
        <v>5.8269827372903676E-2</v>
      </c>
      <c r="AM23" s="1">
        <f t="shared" si="9"/>
        <v>2.1445699352707845</v>
      </c>
      <c r="AN23" s="1">
        <f t="shared" si="9"/>
        <v>1.1187806855597504</v>
      </c>
      <c r="AO23" s="1">
        <f t="shared" si="9"/>
        <v>1.832779367133377</v>
      </c>
      <c r="AP23" s="156">
        <f t="shared" si="9"/>
        <v>1.0272701652852918</v>
      </c>
      <c r="AQ23" s="155">
        <f t="shared" si="20"/>
        <v>199.24531577755033</v>
      </c>
      <c r="AR23" s="1">
        <f t="shared" si="21"/>
        <v>1.7521737091032135</v>
      </c>
      <c r="AS23" s="1">
        <f t="shared" si="22"/>
        <v>60.155186684345509</v>
      </c>
      <c r="AT23" s="1">
        <f t="shared" si="23"/>
        <v>17.945242196378395</v>
      </c>
      <c r="AU23" s="1">
        <f t="shared" si="24"/>
        <v>51.336150073405889</v>
      </c>
      <c r="AV23" s="156">
        <f t="shared" si="25"/>
        <v>2.0545403305705836</v>
      </c>
    </row>
    <row r="24" spans="2:48" x14ac:dyDescent="0.25">
      <c r="B24" s="260"/>
      <c r="C24" s="23">
        <f>(C23/1000)*60</f>
        <v>1.2</v>
      </c>
      <c r="D24" s="14" t="s">
        <v>22</v>
      </c>
      <c r="G24" s="91">
        <v>17</v>
      </c>
      <c r="H24" s="91">
        <v>240</v>
      </c>
      <c r="I24" s="92">
        <v>24731</v>
      </c>
      <c r="J24" s="93">
        <v>359</v>
      </c>
      <c r="K24" s="93">
        <v>13</v>
      </c>
      <c r="L24" s="93">
        <v>167</v>
      </c>
      <c r="M24" s="93">
        <v>92</v>
      </c>
      <c r="N24" s="93">
        <v>43665</v>
      </c>
      <c r="O24" s="93">
        <v>206</v>
      </c>
      <c r="P24" s="93"/>
      <c r="Q24" s="94">
        <v>130</v>
      </c>
      <c r="R24" s="95">
        <f t="shared" si="0"/>
        <v>3.6966851742529498E-6</v>
      </c>
      <c r="S24" s="96">
        <f t="shared" si="1"/>
        <v>5.6427872239646856E-8</v>
      </c>
      <c r="T24" s="96">
        <f t="shared" si="10"/>
        <v>2.9590100658805987E-10</v>
      </c>
      <c r="U24" s="96">
        <f t="shared" si="3"/>
        <v>2.5981328588768103E-8</v>
      </c>
      <c r="V24" s="96">
        <f t="shared" si="4"/>
        <v>1.3611446303050753E-8</v>
      </c>
      <c r="W24" s="96">
        <f t="shared" si="5"/>
        <v>5.5553811121384199E-6</v>
      </c>
      <c r="X24" s="96">
        <f t="shared" si="6"/>
        <v>2.239785113402087E-8</v>
      </c>
      <c r="Y24" s="96">
        <f t="shared" si="7"/>
        <v>0</v>
      </c>
      <c r="Z24" s="97">
        <f t="shared" si="8"/>
        <v>1.2747326401648475E-8</v>
      </c>
      <c r="AA24" s="98">
        <f>((Branco!$O$10-R24)/(Branco!$O$10)*100)</f>
        <v>4.5098266342329802</v>
      </c>
      <c r="AB24" s="99">
        <f>((Branco!$T$10-W24)/(Branco!$T$10))*100</f>
        <v>1.8820742300605449</v>
      </c>
      <c r="AC24" s="100">
        <f t="shared" si="11"/>
        <v>42.923422730427305</v>
      </c>
      <c r="AD24" s="101">
        <f t="shared" si="12"/>
        <v>0.22508529008850919</v>
      </c>
      <c r="AE24" s="101">
        <f t="shared" si="13"/>
        <v>19.763416656534361</v>
      </c>
      <c r="AF24" s="101">
        <f t="shared" si="14"/>
        <v>10.353923344071422</v>
      </c>
      <c r="AG24" s="101">
        <f t="shared" si="15"/>
        <v>17.037545353398482</v>
      </c>
      <c r="AH24" s="101">
        <f t="shared" si="16"/>
        <v>9.6966066254799212</v>
      </c>
      <c r="AI24" s="99">
        <f t="shared" si="17"/>
        <v>97.772818239997022</v>
      </c>
      <c r="AJ24" s="99">
        <f t="shared" si="18"/>
        <v>1.9357719506212236</v>
      </c>
      <c r="AK24" s="157">
        <f t="shared" si="19"/>
        <v>4.7285022793169897</v>
      </c>
      <c r="AL24" s="158">
        <f t="shared" si="19"/>
        <v>2.4795699865513641E-2</v>
      </c>
      <c r="AM24" s="158">
        <f t="shared" si="19"/>
        <v>2.1771646985008211</v>
      </c>
      <c r="AN24" s="158">
        <f t="shared" si="19"/>
        <v>1.1406021938136275</v>
      </c>
      <c r="AO24" s="158">
        <f t="shared" si="19"/>
        <v>1.8768790304414127</v>
      </c>
      <c r="AP24" s="159">
        <f t="shared" si="19"/>
        <v>1.068191295418756</v>
      </c>
      <c r="AQ24" s="157">
        <f t="shared" si="20"/>
        <v>202.37989755476715</v>
      </c>
      <c r="AR24" s="158">
        <f t="shared" si="21"/>
        <v>0.74560669495599519</v>
      </c>
      <c r="AS24" s="158">
        <f t="shared" si="22"/>
        <v>61.069469792948034</v>
      </c>
      <c r="AT24" s="158">
        <f t="shared" si="23"/>
        <v>18.295259188770583</v>
      </c>
      <c r="AU24" s="158">
        <f t="shared" si="24"/>
        <v>52.571381642663972</v>
      </c>
      <c r="AV24" s="159">
        <f t="shared" si="25"/>
        <v>2.136382590837512</v>
      </c>
    </row>
    <row r="25" spans="2:48" ht="18.75" thickBot="1" x14ac:dyDescent="0.4">
      <c r="B25" s="254"/>
      <c r="C25" s="25">
        <f>(1*C24)/(0.082057*298)</f>
        <v>4.9073761380307494E-2</v>
      </c>
      <c r="D25" s="15" t="s">
        <v>25</v>
      </c>
      <c r="G25" s="17">
        <v>18</v>
      </c>
      <c r="H25" s="17">
        <v>255</v>
      </c>
      <c r="I25" s="41">
        <v>24823</v>
      </c>
      <c r="J25" s="42">
        <v>357</v>
      </c>
      <c r="K25" s="42">
        <v>12</v>
      </c>
      <c r="L25" s="42">
        <v>167</v>
      </c>
      <c r="M25" s="42">
        <v>92</v>
      </c>
      <c r="N25" s="42">
        <v>43687</v>
      </c>
      <c r="O25" s="42">
        <v>207</v>
      </c>
      <c r="P25" s="42"/>
      <c r="Q25" s="43">
        <v>130</v>
      </c>
      <c r="R25" s="32">
        <f t="shared" si="0"/>
        <v>3.7104369447446917E-6</v>
      </c>
      <c r="S25" s="33">
        <f t="shared" si="1"/>
        <v>5.6113510834412055E-8</v>
      </c>
      <c r="T25" s="33">
        <f t="shared" si="10"/>
        <v>1.4795050329402993E-10</v>
      </c>
      <c r="U25" s="33">
        <f t="shared" si="3"/>
        <v>2.5981328588768103E-8</v>
      </c>
      <c r="V25" s="33">
        <f t="shared" si="4"/>
        <v>1.3611446303050753E-8</v>
      </c>
      <c r="W25" s="33">
        <f t="shared" si="5"/>
        <v>5.5581801132712968E-6</v>
      </c>
      <c r="X25" s="33">
        <f t="shared" si="6"/>
        <v>2.2506578566710294E-8</v>
      </c>
      <c r="Y25" s="33">
        <f t="shared" si="7"/>
        <v>0</v>
      </c>
      <c r="Z25" s="34">
        <f t="shared" si="8"/>
        <v>1.2747326401648475E-8</v>
      </c>
      <c r="AA25" s="38">
        <f>((Branco!$O$10-R25)/(Branco!$O$10)*100)</f>
        <v>4.1546005637283283</v>
      </c>
      <c r="AB25" s="39">
        <f>((Branco!$T$10-W25)/(Branco!$T$10))*100</f>
        <v>1.8326388844304269</v>
      </c>
      <c r="AC25" s="40">
        <f t="shared" si="11"/>
        <v>42.799409954046247</v>
      </c>
      <c r="AD25" s="23">
        <f t="shared" si="12"/>
        <v>0.11284616038505629</v>
      </c>
      <c r="AE25" s="23">
        <f t="shared" si="13"/>
        <v>19.816716453598442</v>
      </c>
      <c r="AF25" s="23">
        <f t="shared" si="14"/>
        <v>10.381846755425178</v>
      </c>
      <c r="AG25" s="23">
        <f t="shared" si="15"/>
        <v>17.166423351804475</v>
      </c>
      <c r="AH25" s="23">
        <f t="shared" si="16"/>
        <v>9.7227573247405896</v>
      </c>
      <c r="AI25" s="39">
        <f t="shared" si="17"/>
        <v>97.876695279952628</v>
      </c>
      <c r="AJ25" s="39">
        <f t="shared" si="18"/>
        <v>1.7781445272232037</v>
      </c>
      <c r="AK25" s="155">
        <f t="shared" si="19"/>
        <v>4.3434664125759674</v>
      </c>
      <c r="AL25" s="1">
        <f t="shared" si="19"/>
        <v>1.1452108988112688E-2</v>
      </c>
      <c r="AM25" s="1">
        <f t="shared" si="19"/>
        <v>2.0110847886959951</v>
      </c>
      <c r="AN25" s="1">
        <f t="shared" si="19"/>
        <v>1.0535940269063673</v>
      </c>
      <c r="AO25" s="1">
        <f t="shared" si="19"/>
        <v>1.7421217566475689</v>
      </c>
      <c r="AP25" s="156">
        <f t="shared" si="19"/>
        <v>0.98670682429922751</v>
      </c>
      <c r="AQ25" s="155">
        <f t="shared" si="20"/>
        <v>185.90036245825141</v>
      </c>
      <c r="AR25" s="1">
        <f t="shared" si="21"/>
        <v>0.34436491727254853</v>
      </c>
      <c r="AS25" s="1">
        <f t="shared" si="22"/>
        <v>56.410928322922665</v>
      </c>
      <c r="AT25" s="1">
        <f t="shared" si="23"/>
        <v>16.89964819157813</v>
      </c>
      <c r="AU25" s="1">
        <f t="shared" si="24"/>
        <v>48.796830403698408</v>
      </c>
      <c r="AV25" s="156">
        <f t="shared" si="25"/>
        <v>1.973413648598455</v>
      </c>
    </row>
    <row r="26" spans="2:48" ht="15.75" thickBot="1" x14ac:dyDescent="0.3">
      <c r="G26" s="17">
        <v>19</v>
      </c>
      <c r="H26" s="17">
        <v>270</v>
      </c>
      <c r="I26" s="41">
        <v>24749</v>
      </c>
      <c r="J26" s="42">
        <v>359</v>
      </c>
      <c r="K26" s="42">
        <v>13</v>
      </c>
      <c r="L26" s="42">
        <v>168</v>
      </c>
      <c r="M26" s="42">
        <v>92</v>
      </c>
      <c r="N26" s="42">
        <v>43692</v>
      </c>
      <c r="O26" s="42">
        <v>209</v>
      </c>
      <c r="P26" s="42"/>
      <c r="Q26" s="43">
        <v>131</v>
      </c>
      <c r="R26" s="32">
        <f t="shared" si="0"/>
        <v>3.6993757380448123E-6</v>
      </c>
      <c r="S26" s="33">
        <f t="shared" si="1"/>
        <v>5.6427872239646856E-8</v>
      </c>
      <c r="T26" s="33">
        <f t="shared" si="10"/>
        <v>2.9590100658805987E-10</v>
      </c>
      <c r="U26" s="33">
        <f t="shared" si="3"/>
        <v>2.6136905406664919E-8</v>
      </c>
      <c r="V26" s="33">
        <f t="shared" si="4"/>
        <v>1.3611446303050753E-8</v>
      </c>
      <c r="W26" s="33">
        <f t="shared" si="5"/>
        <v>5.5588162498924051E-6</v>
      </c>
      <c r="X26" s="33">
        <f t="shared" si="6"/>
        <v>2.2724033432089138E-8</v>
      </c>
      <c r="Y26" s="33">
        <f t="shared" si="7"/>
        <v>0</v>
      </c>
      <c r="Z26" s="34">
        <f t="shared" si="8"/>
        <v>1.2845382758584233E-8</v>
      </c>
      <c r="AA26" s="38">
        <f>((Branco!$O$10-R26)/(Branco!$O$10)*100)</f>
        <v>4.4403258813081585</v>
      </c>
      <c r="AB26" s="39">
        <f>((Branco!$T$10-W26)/(Branco!$T$10))*100</f>
        <v>1.8214035786054006</v>
      </c>
      <c r="AC26" s="40">
        <f t="shared" si="11"/>
        <v>42.734939133274125</v>
      </c>
      <c r="AD26" s="23">
        <f t="shared" si="12"/>
        <v>0.22409690466993268</v>
      </c>
      <c r="AE26" s="23">
        <f t="shared" si="13"/>
        <v>19.794456486721483</v>
      </c>
      <c r="AF26" s="23">
        <f t="shared" si="14"/>
        <v>10.308457614816904</v>
      </c>
      <c r="AG26" s="23">
        <f t="shared" si="15"/>
        <v>17.209760833414922</v>
      </c>
      <c r="AH26" s="23">
        <f t="shared" si="16"/>
        <v>9.7282890271026385</v>
      </c>
      <c r="AI26" s="39">
        <f t="shared" si="17"/>
        <v>97.840688108943183</v>
      </c>
      <c r="AJ26" s="39">
        <f t="shared" si="18"/>
        <v>1.8975705626960595</v>
      </c>
      <c r="AK26" s="155">
        <f t="shared" si="19"/>
        <v>4.6351879042330628</v>
      </c>
      <c r="AL26" s="1">
        <f t="shared" si="19"/>
        <v>2.4306370453991557E-2</v>
      </c>
      <c r="AM26" s="1">
        <f t="shared" si="19"/>
        <v>2.146979196389688</v>
      </c>
      <c r="AN26" s="1">
        <f t="shared" si="19"/>
        <v>1.1180930408836118</v>
      </c>
      <c r="AO26" s="1">
        <f t="shared" si="19"/>
        <v>1.8666336460902588</v>
      </c>
      <c r="AP26" s="156">
        <f t="shared" si="19"/>
        <v>1.0551658324979256</v>
      </c>
      <c r="AQ26" s="155">
        <f t="shared" si="20"/>
        <v>198.38604230117508</v>
      </c>
      <c r="AR26" s="1">
        <f t="shared" si="21"/>
        <v>0.7308925595515261</v>
      </c>
      <c r="AS26" s="1">
        <f t="shared" si="22"/>
        <v>60.222766458730753</v>
      </c>
      <c r="AT26" s="1">
        <f t="shared" si="23"/>
        <v>17.934212375773132</v>
      </c>
      <c r="AU26" s="1">
        <f t="shared" si="24"/>
        <v>52.284408426988151</v>
      </c>
      <c r="AV26" s="156">
        <f t="shared" si="25"/>
        <v>2.1103316649958512</v>
      </c>
    </row>
    <row r="27" spans="2:48" x14ac:dyDescent="0.25">
      <c r="B27" s="261" t="s">
        <v>26</v>
      </c>
      <c r="C27" s="262"/>
      <c r="D27" s="21">
        <f>(1*(0.25/1000))/(0.082057*373)</f>
        <v>8.1679964763916645E-6</v>
      </c>
      <c r="G27" s="17">
        <v>20</v>
      </c>
      <c r="H27" s="17">
        <v>285</v>
      </c>
      <c r="I27" s="41">
        <v>24922</v>
      </c>
      <c r="J27" s="42">
        <v>358</v>
      </c>
      <c r="K27" s="42">
        <v>15</v>
      </c>
      <c r="L27" s="42">
        <v>168</v>
      </c>
      <c r="M27" s="42">
        <v>92</v>
      </c>
      <c r="N27" s="42">
        <v>43733</v>
      </c>
      <c r="O27" s="42">
        <v>207</v>
      </c>
      <c r="P27" s="42"/>
      <c r="Q27" s="43">
        <v>131</v>
      </c>
      <c r="R27" s="32">
        <f t="shared" si="0"/>
        <v>3.725235045599936E-6</v>
      </c>
      <c r="S27" s="33">
        <f t="shared" si="1"/>
        <v>5.6270691537029455E-8</v>
      </c>
      <c r="T27" s="33">
        <f t="shared" si="10"/>
        <v>5.9180201317611974E-10</v>
      </c>
      <c r="U27" s="33">
        <f t="shared" si="3"/>
        <v>2.6136905406664919E-8</v>
      </c>
      <c r="V27" s="33">
        <f t="shared" si="4"/>
        <v>1.3611446303050753E-8</v>
      </c>
      <c r="W27" s="33">
        <f t="shared" si="5"/>
        <v>5.5640325701854924E-6</v>
      </c>
      <c r="X27" s="33">
        <f t="shared" si="6"/>
        <v>2.2506578566710294E-8</v>
      </c>
      <c r="Y27" s="33">
        <f t="shared" si="7"/>
        <v>0</v>
      </c>
      <c r="Z27" s="34">
        <f t="shared" si="8"/>
        <v>1.2845382758584233E-8</v>
      </c>
      <c r="AA27" s="38">
        <f>((Branco!$O$10-R27)/(Branco!$O$10)*100)</f>
        <v>3.7723464226417964</v>
      </c>
      <c r="AB27" s="39">
        <f>((Branco!$T$10-W27)/(Branco!$T$10))*100</f>
        <v>1.7292740708402077</v>
      </c>
      <c r="AC27" s="40">
        <f t="shared" si="11"/>
        <v>42.641326744359837</v>
      </c>
      <c r="AD27" s="23">
        <f t="shared" si="12"/>
        <v>0.44846122061973587</v>
      </c>
      <c r="AE27" s="23">
        <f t="shared" si="13"/>
        <v>19.806266692112871</v>
      </c>
      <c r="AF27" s="23">
        <f t="shared" si="14"/>
        <v>10.314608074253924</v>
      </c>
      <c r="AG27" s="23">
        <f t="shared" si="15"/>
        <v>17.055243935098137</v>
      </c>
      <c r="AH27" s="23">
        <f t="shared" si="16"/>
        <v>9.7340933335555047</v>
      </c>
      <c r="AI27" s="39">
        <f t="shared" si="17"/>
        <v>98.036855390062755</v>
      </c>
      <c r="AJ27" s="39">
        <f t="shared" si="18"/>
        <v>1.6085785640078578</v>
      </c>
      <c r="AK27" s="155">
        <f t="shared" si="19"/>
        <v>3.929268323125898</v>
      </c>
      <c r="AL27" s="1">
        <f t="shared" si="19"/>
        <v>4.1324334932063986E-2</v>
      </c>
      <c r="AM27" s="1">
        <f t="shared" si="19"/>
        <v>1.8250871221542484</v>
      </c>
      <c r="AN27" s="1">
        <f t="shared" si="19"/>
        <v>0.95045970343747144</v>
      </c>
      <c r="AO27" s="1">
        <f t="shared" si="19"/>
        <v>1.5715887579935637</v>
      </c>
      <c r="AP27" s="156">
        <f t="shared" si="19"/>
        <v>0.89696703902276365</v>
      </c>
      <c r="AQ27" s="155">
        <f t="shared" si="20"/>
        <v>168.17268422978842</v>
      </c>
      <c r="AR27" s="1">
        <f t="shared" si="21"/>
        <v>1.2426227514071642</v>
      </c>
      <c r="AS27" s="1">
        <f t="shared" si="22"/>
        <v>51.19369377642667</v>
      </c>
      <c r="AT27" s="1">
        <f t="shared" si="23"/>
        <v>15.245373643137041</v>
      </c>
      <c r="AU27" s="1">
        <f t="shared" si="24"/>
        <v>44.020201111399722</v>
      </c>
      <c r="AV27" s="156">
        <f t="shared" si="25"/>
        <v>1.7939340780455273</v>
      </c>
    </row>
    <row r="28" spans="2:48" x14ac:dyDescent="0.25">
      <c r="B28" s="249" t="s">
        <v>29</v>
      </c>
      <c r="C28" s="250"/>
      <c r="D28" s="22">
        <f>1/3</f>
        <v>0.33333333333333331</v>
      </c>
      <c r="G28" s="91">
        <v>21</v>
      </c>
      <c r="H28" s="91">
        <v>300</v>
      </c>
      <c r="I28" s="92">
        <v>25186</v>
      </c>
      <c r="J28" s="93">
        <v>367</v>
      </c>
      <c r="K28" s="93">
        <v>16</v>
      </c>
      <c r="L28" s="93">
        <v>172</v>
      </c>
      <c r="M28" s="93">
        <v>94</v>
      </c>
      <c r="N28" s="93">
        <v>43736</v>
      </c>
      <c r="O28" s="93">
        <v>209</v>
      </c>
      <c r="P28" s="93"/>
      <c r="Q28" s="94">
        <v>133</v>
      </c>
      <c r="R28" s="95">
        <f t="shared" si="0"/>
        <v>3.7646966478805868E-6</v>
      </c>
      <c r="S28" s="96">
        <f t="shared" si="1"/>
        <v>5.7685317860586059E-8</v>
      </c>
      <c r="T28" s="96">
        <f t="shared" si="10"/>
        <v>7.3975251647014964E-10</v>
      </c>
      <c r="U28" s="96">
        <f t="shared" si="3"/>
        <v>2.6759212678252179E-8</v>
      </c>
      <c r="V28" s="96">
        <f t="shared" si="4"/>
        <v>1.3907347309638813E-8</v>
      </c>
      <c r="W28" s="96">
        <f t="shared" si="5"/>
        <v>5.5644142521581572E-6</v>
      </c>
      <c r="X28" s="96">
        <f t="shared" si="6"/>
        <v>2.2724033432089138E-8</v>
      </c>
      <c r="Y28" s="96">
        <f t="shared" si="7"/>
        <v>0</v>
      </c>
      <c r="Z28" s="97">
        <f t="shared" si="8"/>
        <v>1.3041495472455747E-8</v>
      </c>
      <c r="AA28" s="98">
        <f>((Branco!$O$10-R28)/(Branco!$O$10)*100)</f>
        <v>2.7530020464110563</v>
      </c>
      <c r="AB28" s="99">
        <f>((Branco!$T$10-W28)/(Branco!$T$10))*100</f>
        <v>1.7225328873451951</v>
      </c>
      <c r="AC28" s="100">
        <f t="shared" si="11"/>
        <v>42.775124563695186</v>
      </c>
      <c r="AD28" s="101">
        <f t="shared" si="12"/>
        <v>0.54854523147107337</v>
      </c>
      <c r="AE28" s="101">
        <f t="shared" si="13"/>
        <v>19.842634105007246</v>
      </c>
      <c r="AF28" s="101">
        <f t="shared" si="14"/>
        <v>10.312650351656179</v>
      </c>
      <c r="AG28" s="101">
        <f t="shared" si="15"/>
        <v>16.850446468828931</v>
      </c>
      <c r="AH28" s="101">
        <f t="shared" si="16"/>
        <v>9.6705992793413706</v>
      </c>
      <c r="AI28" s="99">
        <f t="shared" si="17"/>
        <v>98.25112994249784</v>
      </c>
      <c r="AJ28" s="99">
        <f t="shared" si="18"/>
        <v>1.1776000545934069</v>
      </c>
      <c r="AK28" s="157">
        <f t="shared" si="19"/>
        <v>2.8765188691166714</v>
      </c>
      <c r="AL28" s="158">
        <f t="shared" si="19"/>
        <v>3.6888278526013611E-2</v>
      </c>
      <c r="AM28" s="158">
        <f t="shared" si="19"/>
        <v>1.3343669246605836</v>
      </c>
      <c r="AN28" s="158">
        <f t="shared" si="19"/>
        <v>0.69349963628905587</v>
      </c>
      <c r="AO28" s="158">
        <f t="shared" si="19"/>
        <v>1.1331498789314012</v>
      </c>
      <c r="AP28" s="159">
        <f t="shared" si="19"/>
        <v>0.6503233266163625</v>
      </c>
      <c r="AQ28" s="157">
        <f t="shared" si="20"/>
        <v>123.11500759819353</v>
      </c>
      <c r="AR28" s="158">
        <f t="shared" si="21"/>
        <v>1.1092305352772294</v>
      </c>
      <c r="AS28" s="158">
        <f t="shared" si="22"/>
        <v>37.428992236729371</v>
      </c>
      <c r="AT28" s="158">
        <f t="shared" si="23"/>
        <v>11.123734166076455</v>
      </c>
      <c r="AU28" s="158">
        <f t="shared" si="24"/>
        <v>31.739528108868548</v>
      </c>
      <c r="AV28" s="159">
        <f t="shared" si="25"/>
        <v>1.300646653232725</v>
      </c>
    </row>
    <row r="29" spans="2:48" x14ac:dyDescent="0.25">
      <c r="B29" s="249" t="s">
        <v>30</v>
      </c>
      <c r="C29" s="250"/>
      <c r="D29" s="22">
        <f>2/3</f>
        <v>0.66666666666666663</v>
      </c>
      <c r="G29" s="17">
        <v>22</v>
      </c>
      <c r="H29" s="17"/>
      <c r="I29" s="41"/>
      <c r="J29" s="42"/>
      <c r="K29" s="42"/>
      <c r="L29" s="42"/>
      <c r="M29" s="42"/>
      <c r="N29" s="42"/>
      <c r="O29" s="42"/>
      <c r="P29" s="42"/>
      <c r="Q29" s="43"/>
      <c r="R29" s="32">
        <f t="shared" si="0"/>
        <v>0</v>
      </c>
      <c r="S29" s="33">
        <f t="shared" si="1"/>
        <v>0</v>
      </c>
      <c r="T29" s="33">
        <f t="shared" si="10"/>
        <v>-1.6274555362343292E-9</v>
      </c>
      <c r="U29" s="33">
        <f t="shared" si="3"/>
        <v>0</v>
      </c>
      <c r="V29" s="33">
        <f t="shared" si="4"/>
        <v>0</v>
      </c>
      <c r="W29" s="33">
        <f t="shared" si="5"/>
        <v>0</v>
      </c>
      <c r="X29" s="33">
        <f t="shared" si="6"/>
        <v>0</v>
      </c>
      <c r="Y29" s="33">
        <f t="shared" si="7"/>
        <v>0</v>
      </c>
      <c r="Z29" s="34">
        <f t="shared" si="8"/>
        <v>0</v>
      </c>
      <c r="AA29" s="38">
        <f>((Branco!$O$10-R29)/(Branco!$O$10)*100)</f>
        <v>100</v>
      </c>
      <c r="AB29" s="39">
        <f>((Branco!$T$10-W29)/(Branco!$T$10))*100</f>
        <v>100</v>
      </c>
      <c r="AC29" s="40">
        <f t="shared" si="11"/>
        <v>0</v>
      </c>
      <c r="AD29" s="23">
        <f t="shared" si="12"/>
        <v>100</v>
      </c>
      <c r="AE29" s="23">
        <f t="shared" si="13"/>
        <v>0</v>
      </c>
      <c r="AF29" s="23">
        <f t="shared" si="14"/>
        <v>0</v>
      </c>
      <c r="AG29" s="23">
        <f t="shared" si="15"/>
        <v>0</v>
      </c>
      <c r="AH29" s="23">
        <f t="shared" si="16"/>
        <v>0</v>
      </c>
      <c r="AI29" s="39">
        <f t="shared" si="17"/>
        <v>-1.5463766882863227E-2</v>
      </c>
      <c r="AJ29" s="103">
        <f t="shared" ref="AJ29:AJ31" si="26">AC29*AA29/100</f>
        <v>0</v>
      </c>
      <c r="AK29" s="112">
        <f t="shared" si="19"/>
        <v>0</v>
      </c>
      <c r="AL29">
        <f t="shared" si="19"/>
        <v>244.26959372975358</v>
      </c>
      <c r="AM29">
        <f t="shared" si="19"/>
        <v>0</v>
      </c>
      <c r="AN29">
        <f t="shared" si="19"/>
        <v>0</v>
      </c>
      <c r="AO29">
        <f t="shared" si="19"/>
        <v>0</v>
      </c>
      <c r="AP29" s="14">
        <f t="shared" si="19"/>
        <v>0</v>
      </c>
      <c r="AQ29" s="112">
        <f t="shared" si="20"/>
        <v>0</v>
      </c>
      <c r="AR29">
        <f t="shared" si="21"/>
        <v>7345.1866834536904</v>
      </c>
      <c r="AS29">
        <f t="shared" si="22"/>
        <v>0</v>
      </c>
      <c r="AT29">
        <f t="shared" si="23"/>
        <v>0</v>
      </c>
      <c r="AU29">
        <f t="shared" si="24"/>
        <v>0</v>
      </c>
      <c r="AV29" s="14">
        <f t="shared" si="25"/>
        <v>0</v>
      </c>
    </row>
    <row r="30" spans="2:48" x14ac:dyDescent="0.25">
      <c r="B30" s="249" t="s">
        <v>27</v>
      </c>
      <c r="C30" s="250"/>
      <c r="D30" s="26">
        <f>D27*D28</f>
        <v>2.7226654921305548E-6</v>
      </c>
      <c r="G30" s="17">
        <v>23</v>
      </c>
      <c r="H30" s="17"/>
      <c r="I30" s="41"/>
      <c r="J30" s="42"/>
      <c r="K30" s="42"/>
      <c r="L30" s="42"/>
      <c r="M30" s="42"/>
      <c r="N30" s="42"/>
      <c r="O30" s="42"/>
      <c r="P30" s="42"/>
      <c r="Q30" s="43"/>
      <c r="R30" s="32">
        <f t="shared" si="0"/>
        <v>0</v>
      </c>
      <c r="S30" s="33">
        <f t="shared" si="1"/>
        <v>0</v>
      </c>
      <c r="T30" s="33">
        <f t="shared" si="10"/>
        <v>-1.6274555362343292E-9</v>
      </c>
      <c r="U30" s="33">
        <f t="shared" si="3"/>
        <v>0</v>
      </c>
      <c r="V30" s="33">
        <f t="shared" si="4"/>
        <v>0</v>
      </c>
      <c r="W30" s="33">
        <f t="shared" si="5"/>
        <v>0</v>
      </c>
      <c r="X30" s="33">
        <f t="shared" si="6"/>
        <v>0</v>
      </c>
      <c r="Y30" s="33">
        <f t="shared" si="7"/>
        <v>0</v>
      </c>
      <c r="Z30" s="34">
        <f t="shared" si="8"/>
        <v>0</v>
      </c>
      <c r="AA30" s="38">
        <f>((Branco!$O$10-R30)/(Branco!$O$10)*100)</f>
        <v>100</v>
      </c>
      <c r="AB30" s="39">
        <f>((Branco!$T$10-W30)/(Branco!$T$10))*100</f>
        <v>100</v>
      </c>
      <c r="AC30" s="40">
        <f t="shared" si="11"/>
        <v>0</v>
      </c>
      <c r="AD30" s="23">
        <f t="shared" si="12"/>
        <v>100</v>
      </c>
      <c r="AE30" s="23">
        <f t="shared" si="13"/>
        <v>0</v>
      </c>
      <c r="AF30" s="23">
        <f t="shared" si="14"/>
        <v>0</v>
      </c>
      <c r="AG30" s="23">
        <f t="shared" si="15"/>
        <v>0</v>
      </c>
      <c r="AH30" s="23">
        <f t="shared" si="16"/>
        <v>0</v>
      </c>
      <c r="AI30" s="39">
        <f t="shared" si="17"/>
        <v>-1.5463766882863227E-2</v>
      </c>
      <c r="AJ30" s="103">
        <f t="shared" si="26"/>
        <v>0</v>
      </c>
      <c r="AK30" s="112">
        <f t="shared" si="19"/>
        <v>0</v>
      </c>
      <c r="AL30">
        <f t="shared" si="19"/>
        <v>244.26959372975358</v>
      </c>
      <c r="AM30">
        <f t="shared" si="19"/>
        <v>0</v>
      </c>
      <c r="AN30">
        <f t="shared" si="19"/>
        <v>0</v>
      </c>
      <c r="AO30">
        <f t="shared" si="19"/>
        <v>0</v>
      </c>
      <c r="AP30" s="14">
        <f t="shared" si="19"/>
        <v>0</v>
      </c>
      <c r="AQ30" s="112">
        <f t="shared" si="20"/>
        <v>0</v>
      </c>
      <c r="AR30">
        <f t="shared" si="21"/>
        <v>7345.1866834536904</v>
      </c>
      <c r="AS30">
        <f t="shared" si="22"/>
        <v>0</v>
      </c>
      <c r="AT30">
        <f t="shared" si="23"/>
        <v>0</v>
      </c>
      <c r="AU30">
        <f t="shared" si="24"/>
        <v>0</v>
      </c>
      <c r="AV30" s="14">
        <f t="shared" si="25"/>
        <v>0</v>
      </c>
    </row>
    <row r="31" spans="2:48" ht="15.75" thickBot="1" x14ac:dyDescent="0.3">
      <c r="B31" s="251" t="s">
        <v>28</v>
      </c>
      <c r="C31" s="252"/>
      <c r="D31" s="27">
        <f>D27*D29</f>
        <v>5.4453309842611097E-6</v>
      </c>
      <c r="G31" s="18">
        <v>24</v>
      </c>
      <c r="H31" s="18"/>
      <c r="I31" s="44"/>
      <c r="J31" s="45"/>
      <c r="K31" s="45"/>
      <c r="L31" s="45"/>
      <c r="M31" s="45"/>
      <c r="N31" s="45"/>
      <c r="O31" s="45"/>
      <c r="P31" s="45"/>
      <c r="Q31" s="46"/>
      <c r="R31" s="35">
        <f t="shared" si="0"/>
        <v>0</v>
      </c>
      <c r="S31" s="36">
        <f t="shared" si="1"/>
        <v>0</v>
      </c>
      <c r="T31" s="33">
        <f t="shared" si="10"/>
        <v>-1.6274555362343292E-9</v>
      </c>
      <c r="U31" s="36">
        <f t="shared" si="3"/>
        <v>0</v>
      </c>
      <c r="V31" s="36">
        <f t="shared" si="4"/>
        <v>0</v>
      </c>
      <c r="W31" s="36">
        <f t="shared" si="5"/>
        <v>0</v>
      </c>
      <c r="X31" s="36">
        <f t="shared" si="6"/>
        <v>0</v>
      </c>
      <c r="Y31" s="36">
        <f t="shared" si="7"/>
        <v>0</v>
      </c>
      <c r="Z31" s="37">
        <f t="shared" si="8"/>
        <v>0</v>
      </c>
      <c r="AA31" s="38">
        <f>((Branco!$O$10-R31)/(Branco!$O$10)*100)</f>
        <v>100</v>
      </c>
      <c r="AB31" s="107">
        <f>((Branco!$T$10-W31)/(Branco!$T$10))*100</f>
        <v>100</v>
      </c>
      <c r="AC31" s="121">
        <f t="shared" si="11"/>
        <v>0</v>
      </c>
      <c r="AD31" s="118">
        <f t="shared" si="12"/>
        <v>100</v>
      </c>
      <c r="AE31" s="118">
        <f t="shared" si="13"/>
        <v>0</v>
      </c>
      <c r="AF31" s="118">
        <f t="shared" si="14"/>
        <v>0</v>
      </c>
      <c r="AG31" s="118">
        <f t="shared" si="15"/>
        <v>0</v>
      </c>
      <c r="AH31" s="118">
        <f t="shared" si="16"/>
        <v>0</v>
      </c>
      <c r="AI31" s="107">
        <f t="shared" si="17"/>
        <v>-1.5463766882863227E-2</v>
      </c>
      <c r="AJ31" s="104">
        <f t="shared" si="26"/>
        <v>0</v>
      </c>
      <c r="AK31" s="113">
        <f t="shared" si="19"/>
        <v>0</v>
      </c>
      <c r="AL31" s="114">
        <f t="shared" si="19"/>
        <v>244.26959372975358</v>
      </c>
      <c r="AM31" s="114">
        <f t="shared" si="19"/>
        <v>0</v>
      </c>
      <c r="AN31" s="114">
        <f t="shared" si="19"/>
        <v>0</v>
      </c>
      <c r="AO31" s="114">
        <f t="shared" si="19"/>
        <v>0</v>
      </c>
      <c r="AP31" s="15">
        <f t="shared" si="19"/>
        <v>0</v>
      </c>
      <c r="AQ31" s="113">
        <f t="shared" si="20"/>
        <v>0</v>
      </c>
      <c r="AR31" s="114">
        <f t="shared" si="21"/>
        <v>7345.1866834536904</v>
      </c>
      <c r="AS31" s="114">
        <f t="shared" si="22"/>
        <v>0</v>
      </c>
      <c r="AT31" s="114">
        <f t="shared" si="23"/>
        <v>0</v>
      </c>
      <c r="AU31" s="114">
        <f t="shared" si="24"/>
        <v>0</v>
      </c>
      <c r="AV31" s="15">
        <f t="shared" si="25"/>
        <v>0</v>
      </c>
    </row>
    <row r="32" spans="2:48" x14ac:dyDescent="0.25">
      <c r="AA32" s="105" t="s">
        <v>54</v>
      </c>
    </row>
    <row r="33" spans="2:27" ht="15.75" thickBot="1" x14ac:dyDescent="0.3">
      <c r="B33" s="28">
        <f>D27*0.24</f>
        <v>1.9603191543339994E-6</v>
      </c>
      <c r="C33" s="1">
        <v>1028</v>
      </c>
      <c r="AA33" s="106">
        <f>AVERAGE(AA12:AA28)</f>
        <v>4.2715707851540934</v>
      </c>
    </row>
    <row r="34" spans="2:27" ht="15.75" thickBot="1" x14ac:dyDescent="0.3">
      <c r="B34" s="28">
        <f>B33/C36</f>
        <v>1.9137512082661891E-9</v>
      </c>
      <c r="C34">
        <v>1009</v>
      </c>
    </row>
    <row r="35" spans="2:27" ht="15.75" thickBot="1" x14ac:dyDescent="0.3">
      <c r="C35">
        <v>1036</v>
      </c>
      <c r="F35" s="265" t="s">
        <v>68</v>
      </c>
      <c r="G35" s="255" t="s">
        <v>60</v>
      </c>
      <c r="H35" s="256"/>
      <c r="I35" s="256"/>
      <c r="J35" s="256"/>
      <c r="K35" s="256"/>
      <c r="L35" s="257"/>
      <c r="M35" s="268" t="s">
        <v>35</v>
      </c>
      <c r="N35" s="258" t="s">
        <v>36</v>
      </c>
      <c r="O35" s="258" t="s">
        <v>38</v>
      </c>
      <c r="P35" s="265" t="s">
        <v>53</v>
      </c>
      <c r="Q35" s="265" t="s">
        <v>69</v>
      </c>
    </row>
    <row r="36" spans="2:27" ht="15.75" thickBot="1" x14ac:dyDescent="0.3">
      <c r="C36" s="1">
        <f>AVERAGE(C33:C35)</f>
        <v>1024.3333333333333</v>
      </c>
      <c r="F36" s="266"/>
      <c r="G36" s="131" t="s">
        <v>40</v>
      </c>
      <c r="H36" s="132" t="s">
        <v>41</v>
      </c>
      <c r="I36" s="132" t="s">
        <v>42</v>
      </c>
      <c r="J36" s="132" t="s">
        <v>10</v>
      </c>
      <c r="K36" s="132" t="s">
        <v>37</v>
      </c>
      <c r="L36" s="163" t="s">
        <v>11</v>
      </c>
      <c r="M36" s="269"/>
      <c r="N36" s="259"/>
      <c r="O36" s="259"/>
      <c r="P36" s="266"/>
      <c r="Q36" s="266"/>
    </row>
    <row r="37" spans="2:27" x14ac:dyDescent="0.25">
      <c r="F37" s="152">
        <v>1</v>
      </c>
      <c r="G37" s="160">
        <f t="shared" ref="G37:L37" si="27">AVERAGE(AC9:AC12)</f>
        <v>44.923152856456916</v>
      </c>
      <c r="H37" s="165">
        <f t="shared" si="27"/>
        <v>0.72703356383009532</v>
      </c>
      <c r="I37" s="165">
        <f t="shared" si="27"/>
        <v>19.125368288738088</v>
      </c>
      <c r="J37" s="165">
        <f t="shared" si="27"/>
        <v>9.9242178544966482</v>
      </c>
      <c r="K37" s="165">
        <f t="shared" si="27"/>
        <v>17.424746017028848</v>
      </c>
      <c r="L37" s="166">
        <f t="shared" si="27"/>
        <v>7.8754814194494092</v>
      </c>
      <c r="M37" s="173">
        <f>AVERAGE(AA9:AA12)</f>
        <v>5.6884435692497775</v>
      </c>
      <c r="N37" s="170">
        <f>AVERAGE(AB10:AB12)</f>
        <v>3.0790088106198272</v>
      </c>
      <c r="O37" s="173">
        <f>AVERAGE(AI9:AI12)</f>
        <v>95.106739838999445</v>
      </c>
      <c r="P37" s="173">
        <f>AVERAGE(AJ9:AJ12)</f>
        <v>2.5506999761662437</v>
      </c>
      <c r="Q37" s="176">
        <f>AVERAGE(AQ9:AQ12)</f>
        <v>266.66901527517751</v>
      </c>
    </row>
    <row r="38" spans="2:27" x14ac:dyDescent="0.25">
      <c r="F38" s="148">
        <v>2</v>
      </c>
      <c r="G38" s="161">
        <f t="shared" ref="G38:L38" si="28">AVERAGE(AC13:AC16)</f>
        <v>43.759295317317445</v>
      </c>
      <c r="H38" s="164">
        <f t="shared" si="28"/>
        <v>0.48320156427422173</v>
      </c>
      <c r="I38" s="164">
        <f t="shared" si="28"/>
        <v>19.951667415939887</v>
      </c>
      <c r="J38" s="164">
        <f t="shared" si="28"/>
        <v>10.371786673179903</v>
      </c>
      <c r="K38" s="164">
        <f t="shared" si="28"/>
        <v>17.102565440380655</v>
      </c>
      <c r="L38" s="167">
        <f t="shared" si="28"/>
        <v>8.3314835889078935</v>
      </c>
      <c r="M38" s="174">
        <f>AVERAGE(AA13:AA14)</f>
        <v>3.8920421637901104</v>
      </c>
      <c r="N38" s="171">
        <f>AVERAGE(AB13:AB16)</f>
        <v>3.1376196560070362</v>
      </c>
      <c r="O38" s="174">
        <f>AVERAGE(AI13:AI16)</f>
        <v>97.116744266081753</v>
      </c>
      <c r="P38" s="174">
        <f>AVERAGE(AJ13:AJ14)</f>
        <v>1.708486055596611</v>
      </c>
      <c r="Q38" s="177">
        <f>AVERAGE(AQ13:AQ14)</f>
        <v>178.61775132883227</v>
      </c>
    </row>
    <row r="39" spans="2:27" x14ac:dyDescent="0.25">
      <c r="F39" s="148">
        <v>3</v>
      </c>
      <c r="G39" s="161">
        <f t="shared" ref="G39:L39" si="29">AVERAGE(AC17:AC20)</f>
        <v>43.165220731685835</v>
      </c>
      <c r="H39" s="164">
        <f t="shared" si="29"/>
        <v>0.51766113518613177</v>
      </c>
      <c r="I39" s="164">
        <f t="shared" si="29"/>
        <v>19.835277187805687</v>
      </c>
      <c r="J39" s="164">
        <f t="shared" si="29"/>
        <v>10.337700993531381</v>
      </c>
      <c r="K39" s="164">
        <f t="shared" si="29"/>
        <v>17.155498348336742</v>
      </c>
      <c r="L39" s="167">
        <f t="shared" si="29"/>
        <v>8.9886416034542265</v>
      </c>
      <c r="M39" s="174">
        <f>AVERAGE(AA17:AA20)</f>
        <v>5.5359280281091934</v>
      </c>
      <c r="N39" s="171">
        <f>AVERAGE(AB17:AB20)</f>
        <v>1.8579183225367393</v>
      </c>
      <c r="O39" s="174">
        <f>AVERAGE(AI17:AI20)</f>
        <v>97.700797996894153</v>
      </c>
      <c r="P39" s="174">
        <f>AVERAGE(AJ17:AJ20)</f>
        <v>2.3883184413496994</v>
      </c>
      <c r="Q39" s="177">
        <f>AVERAGE(AQ17:AQ20)</f>
        <v>249.69245025654925</v>
      </c>
    </row>
    <row r="40" spans="2:27" x14ac:dyDescent="0.25">
      <c r="F40" s="148">
        <v>4</v>
      </c>
      <c r="G40" s="161">
        <f t="shared" ref="G40:L40" si="30">AVERAGE(AC21:AC24)</f>
        <v>43.09433961054647</v>
      </c>
      <c r="H40" s="164">
        <f t="shared" si="30"/>
        <v>0.29828383332338265</v>
      </c>
      <c r="I40" s="164">
        <f t="shared" si="30"/>
        <v>19.755832104086338</v>
      </c>
      <c r="J40" s="164">
        <f t="shared" si="30"/>
        <v>10.305407520033715</v>
      </c>
      <c r="K40" s="164">
        <f t="shared" si="30"/>
        <v>17.064096703811146</v>
      </c>
      <c r="L40" s="167">
        <f t="shared" si="30"/>
        <v>9.4820402281989562</v>
      </c>
      <c r="M40" s="174">
        <f>AVERAGE(AA21:AA24)</f>
        <v>4.6970925518359756</v>
      </c>
      <c r="N40" s="171">
        <f>AVERAGE(AB21:AB24)</f>
        <v>1.9983596453495434</v>
      </c>
      <c r="O40" s="174">
        <f>AVERAGE(AI21:AI24)</f>
        <v>97.681966394161961</v>
      </c>
      <c r="P40" s="174">
        <f>AVERAGE(AJ21:AJ24)</f>
        <v>2.0238473632586635</v>
      </c>
      <c r="Q40" s="177">
        <f>AVERAGE(AQ21:AQ24)</f>
        <v>211.58795172712902</v>
      </c>
    </row>
    <row r="41" spans="2:27" ht="15.75" thickBot="1" x14ac:dyDescent="0.3">
      <c r="F41" s="149">
        <v>5</v>
      </c>
      <c r="G41" s="162">
        <f t="shared" ref="G41:L41" si="31">AVERAGE(AC25:AC28)</f>
        <v>42.737700098843852</v>
      </c>
      <c r="H41" s="168">
        <f t="shared" si="31"/>
        <v>0.33348737928644956</v>
      </c>
      <c r="I41" s="168">
        <f t="shared" si="31"/>
        <v>19.81501843436001</v>
      </c>
      <c r="J41" s="168">
        <f t="shared" si="31"/>
        <v>10.329390699038047</v>
      </c>
      <c r="K41" s="168">
        <f t="shared" si="31"/>
        <v>17.070468647286617</v>
      </c>
      <c r="L41" s="169">
        <f t="shared" si="31"/>
        <v>9.7139347411850245</v>
      </c>
      <c r="M41" s="175">
        <f>AVERAGE(AA25:AA27)</f>
        <v>4.1224242892260943</v>
      </c>
      <c r="N41" s="172">
        <f>AVERAGE(AB25:AB28)</f>
        <v>1.7764623553053076</v>
      </c>
      <c r="O41" s="175">
        <f>AVERAGE(AI25:AI28)</f>
        <v>98.001342180364105</v>
      </c>
      <c r="P41" s="175">
        <f>AVERAGE(AJ25:AJ27)</f>
        <v>1.761431217975707</v>
      </c>
      <c r="Q41" s="178">
        <f>AVERAGE(AQ25:AQ27)</f>
        <v>184.15302966307164</v>
      </c>
    </row>
  </sheetData>
  <mergeCells count="25">
    <mergeCell ref="P35:P36"/>
    <mergeCell ref="Q35:Q36"/>
    <mergeCell ref="F35:F36"/>
    <mergeCell ref="G35:L35"/>
    <mergeCell ref="M35:M36"/>
    <mergeCell ref="N35:N36"/>
    <mergeCell ref="O35:O36"/>
    <mergeCell ref="AQ3:AV3"/>
    <mergeCell ref="AC3:AH3"/>
    <mergeCell ref="AI3:AI4"/>
    <mergeCell ref="AJ3:AJ4"/>
    <mergeCell ref="B20:B22"/>
    <mergeCell ref="G3:G4"/>
    <mergeCell ref="H3:H4"/>
    <mergeCell ref="I3:Q3"/>
    <mergeCell ref="R3:Z3"/>
    <mergeCell ref="AA3:AA4"/>
    <mergeCell ref="AB3:AB4"/>
    <mergeCell ref="B28:C28"/>
    <mergeCell ref="B29:C29"/>
    <mergeCell ref="B30:C30"/>
    <mergeCell ref="B31:C31"/>
    <mergeCell ref="AK3:AP3"/>
    <mergeCell ref="B23:B25"/>
    <mergeCell ref="B27:C2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EE579-1764-4AA3-B190-4C422BAC4A61}">
  <dimension ref="B2:AV41"/>
  <sheetViews>
    <sheetView topLeftCell="E9" zoomScale="90" zoomScaleNormal="90" workbookViewId="0">
      <selection activeCell="O37" sqref="O37:Q41"/>
    </sheetView>
  </sheetViews>
  <sheetFormatPr defaultRowHeight="15" x14ac:dyDescent="0.25"/>
  <cols>
    <col min="2" max="2" width="18.5703125" bestFit="1" customWidth="1"/>
    <col min="3" max="3" width="12.7109375" customWidth="1"/>
    <col min="4" max="4" width="13.5703125" customWidth="1"/>
    <col min="7" max="7" width="10.42578125" style="3" customWidth="1"/>
    <col min="8" max="8" width="12.5703125" style="3" customWidth="1"/>
    <col min="9" max="9" width="13.28515625" style="2" bestFit="1" customWidth="1"/>
    <col min="10" max="10" width="13.42578125" style="2" bestFit="1" customWidth="1"/>
    <col min="11" max="11" width="10.7109375" style="2" bestFit="1" customWidth="1"/>
    <col min="12" max="12" width="10.85546875" style="2" bestFit="1" customWidth="1"/>
    <col min="13" max="13" width="13.7109375" style="2" customWidth="1"/>
    <col min="14" max="14" width="11" style="2" bestFit="1" customWidth="1"/>
    <col min="15" max="15" width="10.28515625" style="2" bestFit="1" customWidth="1"/>
    <col min="16" max="16" width="12.28515625" style="2" customWidth="1"/>
    <col min="17" max="17" width="16.5703125" style="2" customWidth="1"/>
    <col min="18" max="18" width="12.28515625" customWidth="1"/>
    <col min="19" max="22" width="11.5703125" bestFit="1" customWidth="1"/>
    <col min="23" max="23" width="11.85546875" customWidth="1"/>
    <col min="24" max="26" width="11.5703125" bestFit="1" customWidth="1"/>
    <col min="27" max="27" width="14.28515625" customWidth="1"/>
    <col min="28" max="28" width="13.7109375" customWidth="1"/>
    <col min="29" max="29" width="9.5703125" style="3" bestFit="1" customWidth="1"/>
    <col min="30" max="30" width="9.28515625" style="3" bestFit="1" customWidth="1"/>
    <col min="31" max="33" width="9.5703125" style="3" bestFit="1" customWidth="1"/>
    <col min="34" max="34" width="9.140625" style="3"/>
    <col min="35" max="35" width="9.5703125" style="3" bestFit="1" customWidth="1"/>
    <col min="36" max="36" width="15.5703125" bestFit="1" customWidth="1"/>
  </cols>
  <sheetData>
    <row r="2" spans="2:48" ht="15.75" thickBot="1" x14ac:dyDescent="0.3"/>
    <row r="3" spans="2:48" ht="15.75" thickBot="1" x14ac:dyDescent="0.3">
      <c r="B3" s="10" t="s">
        <v>0</v>
      </c>
      <c r="C3" s="48">
        <v>44748</v>
      </c>
      <c r="G3" s="253" t="s">
        <v>31</v>
      </c>
      <c r="H3" s="253" t="s">
        <v>34</v>
      </c>
      <c r="I3" s="263" t="s">
        <v>32</v>
      </c>
      <c r="J3" s="263"/>
      <c r="K3" s="263"/>
      <c r="L3" s="263"/>
      <c r="M3" s="263"/>
      <c r="N3" s="263"/>
      <c r="O3" s="263"/>
      <c r="P3" s="263"/>
      <c r="Q3" s="264"/>
      <c r="R3" s="243" t="s">
        <v>61</v>
      </c>
      <c r="S3" s="243"/>
      <c r="T3" s="243"/>
      <c r="U3" s="243"/>
      <c r="V3" s="243"/>
      <c r="W3" s="243"/>
      <c r="X3" s="243"/>
      <c r="Y3" s="243"/>
      <c r="Z3" s="244"/>
      <c r="AA3" s="258" t="s">
        <v>35</v>
      </c>
      <c r="AB3" s="258" t="s">
        <v>36</v>
      </c>
      <c r="AC3" s="255" t="s">
        <v>60</v>
      </c>
      <c r="AD3" s="256"/>
      <c r="AE3" s="256"/>
      <c r="AF3" s="256"/>
      <c r="AG3" s="256"/>
      <c r="AH3" s="256"/>
      <c r="AI3" s="258" t="s">
        <v>38</v>
      </c>
      <c r="AJ3" s="253" t="s">
        <v>53</v>
      </c>
      <c r="AK3" s="255" t="s">
        <v>58</v>
      </c>
      <c r="AL3" s="256"/>
      <c r="AM3" s="256"/>
      <c r="AN3" s="256"/>
      <c r="AO3" s="256"/>
      <c r="AP3" s="257"/>
      <c r="AQ3" s="255" t="s">
        <v>59</v>
      </c>
      <c r="AR3" s="256"/>
      <c r="AS3" s="256"/>
      <c r="AT3" s="256"/>
      <c r="AU3" s="256"/>
      <c r="AV3" s="257"/>
    </row>
    <row r="4" spans="2:48" ht="15.75" thickBot="1" x14ac:dyDescent="0.3">
      <c r="B4" s="11" t="s">
        <v>1</v>
      </c>
      <c r="C4" s="49" t="s">
        <v>64</v>
      </c>
      <c r="G4" s="254"/>
      <c r="H4" s="254"/>
      <c r="I4" s="19" t="s">
        <v>43</v>
      </c>
      <c r="J4" s="20" t="s">
        <v>44</v>
      </c>
      <c r="K4" s="20" t="s">
        <v>45</v>
      </c>
      <c r="L4" s="20" t="s">
        <v>46</v>
      </c>
      <c r="M4" s="20" t="s">
        <v>47</v>
      </c>
      <c r="N4" s="20" t="s">
        <v>48</v>
      </c>
      <c r="O4" s="20" t="s">
        <v>49</v>
      </c>
      <c r="P4" s="20" t="s">
        <v>50</v>
      </c>
      <c r="Q4" s="31" t="s">
        <v>51</v>
      </c>
      <c r="R4" s="19" t="s">
        <v>18</v>
      </c>
      <c r="S4" s="20" t="s">
        <v>19</v>
      </c>
      <c r="T4" s="20" t="s">
        <v>6</v>
      </c>
      <c r="U4" s="20" t="s">
        <v>7</v>
      </c>
      <c r="V4" s="20" t="s">
        <v>10</v>
      </c>
      <c r="W4" s="20" t="s">
        <v>8</v>
      </c>
      <c r="X4" s="20" t="s">
        <v>9</v>
      </c>
      <c r="Y4" s="20" t="s">
        <v>12</v>
      </c>
      <c r="Z4" s="31" t="s">
        <v>11</v>
      </c>
      <c r="AA4" s="267"/>
      <c r="AB4" s="259"/>
      <c r="AC4" s="19" t="s">
        <v>40</v>
      </c>
      <c r="AD4" s="20" t="s">
        <v>41</v>
      </c>
      <c r="AE4" s="20" t="s">
        <v>42</v>
      </c>
      <c r="AF4" s="20" t="s">
        <v>10</v>
      </c>
      <c r="AG4" s="20" t="s">
        <v>37</v>
      </c>
      <c r="AH4" s="20" t="s">
        <v>11</v>
      </c>
      <c r="AI4" s="259"/>
      <c r="AJ4" s="254"/>
      <c r="AK4" s="19" t="s">
        <v>40</v>
      </c>
      <c r="AL4" s="20" t="s">
        <v>41</v>
      </c>
      <c r="AM4" s="20" t="s">
        <v>42</v>
      </c>
      <c r="AN4" s="20" t="s">
        <v>10</v>
      </c>
      <c r="AO4" s="20" t="s">
        <v>37</v>
      </c>
      <c r="AP4" s="31" t="s">
        <v>11</v>
      </c>
      <c r="AQ4" s="19" t="s">
        <v>40</v>
      </c>
      <c r="AR4" s="20" t="s">
        <v>41</v>
      </c>
      <c r="AS4" s="20" t="s">
        <v>42</v>
      </c>
      <c r="AT4" s="20" t="s">
        <v>10</v>
      </c>
      <c r="AU4" s="20" t="s">
        <v>37</v>
      </c>
      <c r="AV4" s="31" t="s">
        <v>11</v>
      </c>
    </row>
    <row r="5" spans="2:48" x14ac:dyDescent="0.25">
      <c r="B5" s="11" t="s">
        <v>2</v>
      </c>
      <c r="C5" s="102">
        <v>0.20050000000000001</v>
      </c>
      <c r="G5" s="63" t="s">
        <v>33</v>
      </c>
      <c r="H5" s="63"/>
      <c r="I5" s="64">
        <v>25680</v>
      </c>
      <c r="J5" s="85"/>
      <c r="K5" s="88"/>
      <c r="L5" s="65"/>
      <c r="M5" s="88"/>
      <c r="N5" s="65">
        <v>44353</v>
      </c>
      <c r="O5" s="88"/>
      <c r="P5" s="88"/>
      <c r="Q5" s="66"/>
      <c r="R5" s="67">
        <f>I5*$D$9</f>
        <v>3.8385376763905928E-6</v>
      </c>
      <c r="S5" s="68">
        <f>J5*$D$10</f>
        <v>0</v>
      </c>
      <c r="T5" s="68">
        <f>K5*$D$11</f>
        <v>0</v>
      </c>
      <c r="U5" s="68">
        <f>L5*$D$12</f>
        <v>0</v>
      </c>
      <c r="V5" s="68">
        <f>M5*$D$13</f>
        <v>0</v>
      </c>
      <c r="W5" s="68">
        <f>N5*$D$14</f>
        <v>5.6429135112029163E-6</v>
      </c>
      <c r="X5" s="68">
        <f>O5*$D$15</f>
        <v>0</v>
      </c>
      <c r="Y5" s="68">
        <f>P5*$D$16</f>
        <v>0</v>
      </c>
      <c r="Z5" s="69">
        <f>Q5*$D$18</f>
        <v>0</v>
      </c>
      <c r="AA5" s="70"/>
      <c r="AB5" s="71"/>
      <c r="AC5" s="72"/>
      <c r="AD5" s="73"/>
      <c r="AE5" s="73"/>
      <c r="AF5" s="73"/>
      <c r="AG5" s="73"/>
      <c r="AH5" s="73"/>
      <c r="AI5" s="63"/>
      <c r="AJ5" s="123"/>
      <c r="AK5" s="52"/>
      <c r="AL5" s="122"/>
      <c r="AM5" s="122"/>
      <c r="AN5" s="122"/>
      <c r="AO5" s="122"/>
      <c r="AP5" s="123"/>
      <c r="AQ5" s="124"/>
      <c r="AR5" s="122"/>
      <c r="AS5" s="122"/>
      <c r="AT5" s="122"/>
      <c r="AU5" s="122"/>
      <c r="AV5" s="123"/>
    </row>
    <row r="6" spans="2:48" ht="15.75" thickBot="1" x14ac:dyDescent="0.3">
      <c r="B6" s="12" t="s">
        <v>3</v>
      </c>
      <c r="C6" s="47">
        <v>1</v>
      </c>
      <c r="G6" s="53" t="s">
        <v>33</v>
      </c>
      <c r="H6" s="53"/>
      <c r="I6" s="54">
        <v>24811</v>
      </c>
      <c r="J6" s="86"/>
      <c r="K6" s="89"/>
      <c r="L6" s="55"/>
      <c r="M6" s="89"/>
      <c r="N6" s="55">
        <v>44361</v>
      </c>
      <c r="O6" s="89"/>
      <c r="P6" s="89"/>
      <c r="Q6" s="56"/>
      <c r="R6" s="57">
        <f t="shared" ref="R6:R31" si="0">I6*$D$9</f>
        <v>3.7086432355501167E-6</v>
      </c>
      <c r="S6" s="58">
        <f t="shared" ref="S6:S31" si="1">J6*$D$10</f>
        <v>0</v>
      </c>
      <c r="T6" s="58">
        <f t="shared" ref="T6:T7" si="2">K6*$D$11</f>
        <v>0</v>
      </c>
      <c r="U6" s="58">
        <f t="shared" ref="U6:U31" si="3">L6*$D$12</f>
        <v>0</v>
      </c>
      <c r="V6" s="58">
        <f t="shared" ref="V6:V31" si="4">M6*$D$13</f>
        <v>0</v>
      </c>
      <c r="W6" s="58">
        <f t="shared" ref="W6:W31" si="5">N6*$D$14</f>
        <v>5.6439313297966894E-6</v>
      </c>
      <c r="X6" s="58">
        <f t="shared" ref="X6:X31" si="6">O6*$D$15</f>
        <v>0</v>
      </c>
      <c r="Y6" s="58">
        <f t="shared" ref="Y6:Y31" si="7">P6*$D$16</f>
        <v>0</v>
      </c>
      <c r="Z6" s="59">
        <f t="shared" ref="Z6:Z31" si="8">Q6*$D$18</f>
        <v>0</v>
      </c>
      <c r="AA6" s="51"/>
      <c r="AB6" s="60"/>
      <c r="AC6" s="61"/>
      <c r="AD6" s="62"/>
      <c r="AE6" s="62"/>
      <c r="AF6" s="62"/>
      <c r="AG6" s="62"/>
      <c r="AH6" s="62"/>
      <c r="AI6" s="53"/>
      <c r="AJ6" s="129"/>
      <c r="AK6" s="83"/>
      <c r="AL6" s="128"/>
      <c r="AM6" s="128"/>
      <c r="AN6" s="128"/>
      <c r="AO6" s="128"/>
      <c r="AP6" s="129"/>
      <c r="AQ6" s="130"/>
      <c r="AR6" s="128"/>
      <c r="AS6" s="128"/>
      <c r="AT6" s="128"/>
      <c r="AU6" s="128"/>
      <c r="AV6" s="129"/>
    </row>
    <row r="7" spans="2:48" ht="15.75" thickBot="1" x14ac:dyDescent="0.3">
      <c r="G7" s="74" t="s">
        <v>33</v>
      </c>
      <c r="H7" s="74"/>
      <c r="I7" s="75">
        <v>25927</v>
      </c>
      <c r="J7" s="87"/>
      <c r="K7" s="90"/>
      <c r="L7" s="76"/>
      <c r="M7" s="90"/>
      <c r="N7" s="76">
        <v>46800</v>
      </c>
      <c r="O7" s="90"/>
      <c r="P7" s="90"/>
      <c r="Q7" s="77"/>
      <c r="R7" s="78">
        <f t="shared" si="0"/>
        <v>3.8754581906455955E-6</v>
      </c>
      <c r="S7" s="79">
        <f t="shared" si="1"/>
        <v>0</v>
      </c>
      <c r="T7" s="79">
        <f t="shared" si="2"/>
        <v>0</v>
      </c>
      <c r="U7" s="79">
        <f t="shared" si="3"/>
        <v>0</v>
      </c>
      <c r="V7" s="79">
        <f t="shared" si="4"/>
        <v>0</v>
      </c>
      <c r="W7" s="79">
        <f t="shared" si="5"/>
        <v>5.9542387735732978E-6</v>
      </c>
      <c r="X7" s="79">
        <f t="shared" si="6"/>
        <v>0</v>
      </c>
      <c r="Y7" s="79">
        <f t="shared" si="7"/>
        <v>0</v>
      </c>
      <c r="Z7" s="80">
        <f t="shared" si="8"/>
        <v>0</v>
      </c>
      <c r="AA7" s="81"/>
      <c r="AB7" s="82"/>
      <c r="AC7" s="83"/>
      <c r="AD7" s="84"/>
      <c r="AE7" s="84"/>
      <c r="AF7" s="84"/>
      <c r="AG7" s="84"/>
      <c r="AH7" s="84"/>
      <c r="AI7" s="74"/>
      <c r="AJ7" s="129"/>
      <c r="AK7" s="83"/>
      <c r="AL7" s="128"/>
      <c r="AM7" s="128"/>
      <c r="AN7" s="128"/>
      <c r="AO7" s="128"/>
      <c r="AP7" s="129"/>
      <c r="AQ7" s="130"/>
      <c r="AR7" s="128"/>
      <c r="AS7" s="128"/>
      <c r="AT7" s="128"/>
      <c r="AU7" s="128"/>
      <c r="AV7" s="129"/>
    </row>
    <row r="8" spans="2:48" ht="15.75" thickBot="1" x14ac:dyDescent="0.3">
      <c r="B8" s="8" t="s">
        <v>4</v>
      </c>
      <c r="C8" s="16" t="s">
        <v>14</v>
      </c>
      <c r="D8" s="9" t="s">
        <v>5</v>
      </c>
      <c r="G8" s="17">
        <v>1</v>
      </c>
      <c r="H8" s="17">
        <v>15</v>
      </c>
      <c r="I8" s="41">
        <v>19582</v>
      </c>
      <c r="J8" s="42">
        <v>502</v>
      </c>
      <c r="K8" s="42">
        <v>13</v>
      </c>
      <c r="L8" s="42">
        <v>109</v>
      </c>
      <c r="M8" s="42">
        <v>60</v>
      </c>
      <c r="N8" s="42">
        <v>558</v>
      </c>
      <c r="O8" s="42">
        <v>47</v>
      </c>
      <c r="P8" s="42"/>
      <c r="Q8" s="43">
        <v>307</v>
      </c>
      <c r="R8" s="32">
        <f t="shared" si="0"/>
        <v>2.9270344540140416E-6</v>
      </c>
      <c r="S8" s="33">
        <f t="shared" si="1"/>
        <v>7.8904712713935158E-8</v>
      </c>
      <c r="T8" s="33">
        <f>(K8-11)*$D$11</f>
        <v>2.9590100658805987E-10</v>
      </c>
      <c r="U8" s="33">
        <f t="shared" si="3"/>
        <v>1.6957873150752834E-8</v>
      </c>
      <c r="V8" s="33">
        <f t="shared" si="4"/>
        <v>8.8770301976417961E-9</v>
      </c>
      <c r="W8" s="33">
        <f t="shared" si="5"/>
        <v>7.0992846915681635E-8</v>
      </c>
      <c r="X8" s="33">
        <f t="shared" si="6"/>
        <v>5.1101893364028199E-9</v>
      </c>
      <c r="Y8" s="33">
        <f t="shared" si="7"/>
        <v>0</v>
      </c>
      <c r="Z8" s="34">
        <f t="shared" si="8"/>
        <v>3.0103301579277556E-8</v>
      </c>
      <c r="AA8" s="38">
        <f>((Branco!$O$10-R8)/(Branco!$O$10))*100</f>
        <v>24.390903123672729</v>
      </c>
      <c r="AB8" s="39">
        <f>((Branco!$T$10-W8)/(Branco!$T$10))*100</f>
        <v>98.746139869927248</v>
      </c>
      <c r="AC8" s="40">
        <f>(S8/SUM(S8,T8,U8,V8,X8,Z8,Y8))*100</f>
        <v>56.260442656820977</v>
      </c>
      <c r="AD8" s="23">
        <f>(T8/SUM(S8,T8,U8,V8,X8,Z8,Y8))*100</f>
        <v>0.21098260218749987</v>
      </c>
      <c r="AE8" s="23">
        <f>(U8/SUM(S8,T8,U8,V8,X8,Z8,Y8))*100</f>
        <v>12.091260675879505</v>
      </c>
      <c r="AF8" s="23">
        <f>(V8/SUM(S8,T8,U8,V8,X8,Z8,Y8))*100</f>
        <v>6.3294780656249969</v>
      </c>
      <c r="AG8" s="23">
        <f>(X8/SUM(S8,T8,U8,V8,X8,Z8,Y8))*100</f>
        <v>3.643654532632421</v>
      </c>
      <c r="AH8" s="23">
        <f>(Z8/SUM(S8,T8,U8,V8,X8,Z8,Y8))*100</f>
        <v>21.464181466854594</v>
      </c>
      <c r="AI8" s="39">
        <f>(((R8/3)+(S8/3)+(2*T8/3)+(2*U8/3)+(V8)+(W8)+(X8))/(((AVERAGE($W$5:$W$7)))+((AVERAGE($R$5:$R$7))/3)))*100</f>
        <v>15.656063682976097</v>
      </c>
      <c r="AJ8" s="117">
        <f>(AC8*AA8)/100</f>
        <v>13.722430065374651</v>
      </c>
      <c r="AK8" s="40">
        <f>(AC8/100)*(($AA8/100)*($C$25))/($C$5/1000)</f>
        <v>33.586596438212112</v>
      </c>
      <c r="AL8" s="23">
        <f t="shared" ref="AL8:AP23" si="9">(AD8/100)*(($AA8/100)*($C$25))/($C$5/1000)</f>
        <v>0.12595328405750258</v>
      </c>
      <c r="AM8" s="23">
        <f t="shared" si="9"/>
        <v>7.2182918152129583</v>
      </c>
      <c r="AN8" s="23">
        <f t="shared" si="9"/>
        <v>3.7785985217250775</v>
      </c>
      <c r="AO8" s="23">
        <f t="shared" si="9"/>
        <v>2.1752042566439087</v>
      </c>
      <c r="AP8" s="117">
        <f t="shared" si="9"/>
        <v>12.813777616383446</v>
      </c>
      <c r="AQ8" s="40">
        <f>AK8*42.8</f>
        <v>1437.5063275554783</v>
      </c>
      <c r="AR8" s="23">
        <f>AL8*30.07</f>
        <v>3.7874152516091026</v>
      </c>
      <c r="AS8" s="1">
        <f>AM8*28.05</f>
        <v>202.47308541672348</v>
      </c>
      <c r="AT8" s="1">
        <f>AN8*16.04</f>
        <v>60.608720288470238</v>
      </c>
      <c r="AU8" s="1">
        <f>AO8*28.01</f>
        <v>60.927471228595884</v>
      </c>
      <c r="AV8" s="156">
        <f>AP8*2</f>
        <v>25.627555232766891</v>
      </c>
    </row>
    <row r="9" spans="2:48" x14ac:dyDescent="0.25">
      <c r="B9" s="4" t="s">
        <v>18</v>
      </c>
      <c r="C9" s="3" t="s">
        <v>15</v>
      </c>
      <c r="D9" s="29">
        <v>1.4947576621458694E-10</v>
      </c>
      <c r="G9" s="17">
        <v>2</v>
      </c>
      <c r="H9" s="17">
        <v>30</v>
      </c>
      <c r="I9" s="41">
        <v>24454</v>
      </c>
      <c r="J9" s="42">
        <v>511</v>
      </c>
      <c r="K9" s="42">
        <v>20</v>
      </c>
      <c r="L9" s="42">
        <v>198</v>
      </c>
      <c r="M9" s="42">
        <v>108</v>
      </c>
      <c r="N9" s="42">
        <v>41123</v>
      </c>
      <c r="O9" s="42">
        <v>263</v>
      </c>
      <c r="P9" s="42"/>
      <c r="Q9" s="43">
        <v>185</v>
      </c>
      <c r="R9" s="32">
        <f t="shared" si="0"/>
        <v>3.6552803870115091E-6</v>
      </c>
      <c r="S9" s="33">
        <f t="shared" si="1"/>
        <v>8.0319339037491761E-8</v>
      </c>
      <c r="T9" s="33">
        <f t="shared" ref="T9:T31" si="10">(K9-11)*$D$11</f>
        <v>1.3315545296462694E-9</v>
      </c>
      <c r="U9" s="33">
        <f t="shared" si="3"/>
        <v>3.0804209943569365E-8</v>
      </c>
      <c r="V9" s="33">
        <f t="shared" si="4"/>
        <v>1.5978654355755233E-8</v>
      </c>
      <c r="W9" s="33">
        <f t="shared" si="5"/>
        <v>5.2319692539669815E-6</v>
      </c>
      <c r="X9" s="33">
        <f t="shared" si="6"/>
        <v>2.859531479731791E-8</v>
      </c>
      <c r="Y9" s="33">
        <f t="shared" si="7"/>
        <v>0</v>
      </c>
      <c r="Z9" s="34">
        <f t="shared" si="8"/>
        <v>1.8140426033115139E-8</v>
      </c>
      <c r="AA9" s="38">
        <f>((Branco!$O$10-R9)/(Branco!$O$10))*100</f>
        <v>5.5793659986872068</v>
      </c>
      <c r="AB9" s="39">
        <f>((Branco!$T$10-W9)/(Branco!$T$10))*100</f>
        <v>7.5941037115030268</v>
      </c>
      <c r="AC9" s="40">
        <f t="shared" ref="AC9:AC31" si="11">(S9/SUM(S9,T9,U9,V9,X9,Z9,Y9))*100</f>
        <v>45.85235422547634</v>
      </c>
      <c r="AD9" s="23">
        <f t="shared" ref="AD9:AD31" si="12">(T9/SUM(S9,T9,U9,V9,X9,Z9,Y9))*100</f>
        <v>0.76015204676147585</v>
      </c>
      <c r="AE9" s="23">
        <f t="shared" ref="AE9:AE31" si="13">(U9/SUM(S9,T9,U9,V9,X9,Z9,Y9))*100</f>
        <v>17.585373123018062</v>
      </c>
      <c r="AF9" s="23">
        <f t="shared" ref="AF9:AF31" si="14">(V9/SUM(S9,T9,U9,V9,X9,Z9,Y9))*100</f>
        <v>9.1218245611377125</v>
      </c>
      <c r="AG9" s="23">
        <f t="shared" ref="AG9:AG31" si="15">(X9/SUM(S9,T9,U9,V9,X9,Z9,Y9))*100</f>
        <v>16.324368688636699</v>
      </c>
      <c r="AH9" s="23">
        <f t="shared" ref="AH9:AH31" si="16">(Z9/SUM(S9,T9,U9,V9,X9,Z9,Y9))*100</f>
        <v>10.355927354969715</v>
      </c>
      <c r="AI9" s="39">
        <f t="shared" ref="AI9:AI31" si="17">(((R9/3)+(S9/3)+(2*T9/3)+(2*U9/3)+(V9)+(W9)+(X9))/(((AVERAGE($W$5:$W$7)))+((AVERAGE($R$5:$R$7))/3)))*100</f>
        <v>93.257855456850137</v>
      </c>
      <c r="AJ9" s="117">
        <f t="shared" ref="AJ9:AJ28" si="18">(AC9*AA9)/100</f>
        <v>2.5582706612538435</v>
      </c>
      <c r="AK9" s="40">
        <f t="shared" ref="AK9:AP31" si="19">(AC9/100)*(($AA9/100)*($C$25))/($C$5/1000)</f>
        <v>6.2615443379856641</v>
      </c>
      <c r="AL9" s="23">
        <f t="shared" si="9"/>
        <v>0.10380548228782001</v>
      </c>
      <c r="AM9" s="23">
        <f t="shared" si="9"/>
        <v>2.4014381675656504</v>
      </c>
      <c r="AN9" s="23">
        <f t="shared" si="9"/>
        <v>1.2456657874538404</v>
      </c>
      <c r="AO9" s="23">
        <f t="shared" si="9"/>
        <v>2.2292368638452769</v>
      </c>
      <c r="AP9" s="117">
        <f t="shared" si="9"/>
        <v>1.4141934343269338</v>
      </c>
      <c r="AQ9" s="40">
        <f t="shared" ref="AQ9:AQ31" si="20">AK9*42.8</f>
        <v>267.9940976657864</v>
      </c>
      <c r="AR9" s="23">
        <f t="shared" ref="AR9:AR31" si="21">AL9*30.07</f>
        <v>3.1214308523947478</v>
      </c>
      <c r="AS9" s="1">
        <f t="shared" ref="AS9:AS31" si="22">AM9*28.05</f>
        <v>67.360340600216503</v>
      </c>
      <c r="AT9" s="1">
        <f t="shared" ref="AT9:AT31" si="23">AN9*16.04</f>
        <v>19.980479230759599</v>
      </c>
      <c r="AU9" s="1">
        <f t="shared" ref="AU9:AU31" si="24">AO9*28.01</f>
        <v>62.440924556306207</v>
      </c>
      <c r="AV9" s="156">
        <f t="shared" ref="AV9:AV31" si="25">AP9*2</f>
        <v>2.8283868686538676</v>
      </c>
    </row>
    <row r="10" spans="2:48" x14ac:dyDescent="0.25">
      <c r="B10" s="4" t="s">
        <v>19</v>
      </c>
      <c r="C10" s="3" t="s">
        <v>15</v>
      </c>
      <c r="D10" s="29">
        <f>(D9)*(D12/D11)</f>
        <v>1.5718070261740071E-10</v>
      </c>
      <c r="G10" s="17">
        <v>3</v>
      </c>
      <c r="H10" s="17">
        <v>45</v>
      </c>
      <c r="I10" s="41">
        <v>25443</v>
      </c>
      <c r="J10" s="42">
        <v>439</v>
      </c>
      <c r="K10" s="42">
        <v>20</v>
      </c>
      <c r="L10" s="42">
        <v>193</v>
      </c>
      <c r="M10" s="42">
        <v>105</v>
      </c>
      <c r="N10" s="42">
        <v>42751</v>
      </c>
      <c r="O10" s="42">
        <v>234</v>
      </c>
      <c r="P10" s="42"/>
      <c r="Q10" s="43">
        <v>188</v>
      </c>
      <c r="R10" s="32">
        <f t="shared" si="0"/>
        <v>3.8031119197977358E-6</v>
      </c>
      <c r="S10" s="33">
        <f t="shared" si="1"/>
        <v>6.900232844903891E-8</v>
      </c>
      <c r="T10" s="33">
        <f t="shared" si="10"/>
        <v>1.3315545296462694E-9</v>
      </c>
      <c r="U10" s="33">
        <f t="shared" si="3"/>
        <v>3.0026325854085292E-8</v>
      </c>
      <c r="V10" s="33">
        <f t="shared" si="4"/>
        <v>1.5534802845873144E-8</v>
      </c>
      <c r="W10" s="33">
        <f t="shared" si="5"/>
        <v>5.4390953377998308E-6</v>
      </c>
      <c r="X10" s="33">
        <f t="shared" si="6"/>
        <v>2.5442219249324678E-8</v>
      </c>
      <c r="Y10" s="33">
        <f t="shared" si="7"/>
        <v>0</v>
      </c>
      <c r="Z10" s="34">
        <f t="shared" si="8"/>
        <v>1.8434595103922409E-8</v>
      </c>
      <c r="AA10" s="38">
        <f>((Branco!$O$10-R10)/(Branco!$O$10))*100</f>
        <v>1.7606857407621856</v>
      </c>
      <c r="AB10" s="39">
        <f>((Branco!$T$10-W10)/(Branco!$T$10))*100</f>
        <v>3.9358881348750234</v>
      </c>
      <c r="AC10" s="40">
        <f t="shared" si="11"/>
        <v>43.188045203455296</v>
      </c>
      <c r="AD10" s="23">
        <f t="shared" si="12"/>
        <v>0.83341009658391785</v>
      </c>
      <c r="AE10" s="23">
        <f t="shared" si="13"/>
        <v>18.79325448035625</v>
      </c>
      <c r="AF10" s="23">
        <f t="shared" si="14"/>
        <v>9.7231177934790409</v>
      </c>
      <c r="AG10" s="23">
        <f t="shared" si="15"/>
        <v>15.924096182168171</v>
      </c>
      <c r="AH10" s="23">
        <f t="shared" si="16"/>
        <v>11.538076243957326</v>
      </c>
      <c r="AI10" s="39">
        <f t="shared" si="17"/>
        <v>96.799872989476668</v>
      </c>
      <c r="AJ10" s="117">
        <f t="shared" si="18"/>
        <v>0.76040575361116458</v>
      </c>
      <c r="AK10" s="40">
        <f t="shared" si="19"/>
        <v>1.8611456610936246</v>
      </c>
      <c r="AL10" s="23">
        <f t="shared" si="9"/>
        <v>3.5914975495225245E-2</v>
      </c>
      <c r="AM10" s="23">
        <f t="shared" si="9"/>
        <v>0.80987652645934038</v>
      </c>
      <c r="AN10" s="23">
        <f t="shared" si="9"/>
        <v>0.41900804744429454</v>
      </c>
      <c r="AO10" s="23">
        <f t="shared" si="9"/>
        <v>0.68623301602705344</v>
      </c>
      <c r="AP10" s="117">
        <f t="shared" si="9"/>
        <v>0.49722186863624362</v>
      </c>
      <c r="AQ10" s="40">
        <f t="shared" si="20"/>
        <v>79.657034294807133</v>
      </c>
      <c r="AR10" s="23">
        <f t="shared" si="21"/>
        <v>1.079963313141423</v>
      </c>
      <c r="AS10" s="1">
        <f t="shared" si="22"/>
        <v>22.717036567184497</v>
      </c>
      <c r="AT10" s="1">
        <f t="shared" si="23"/>
        <v>6.7208890810064839</v>
      </c>
      <c r="AU10" s="1">
        <f t="shared" si="24"/>
        <v>19.221386778917768</v>
      </c>
      <c r="AV10" s="156">
        <f t="shared" si="25"/>
        <v>0.99444373727248725</v>
      </c>
    </row>
    <row r="11" spans="2:48" x14ac:dyDescent="0.25">
      <c r="B11" s="4" t="s">
        <v>6</v>
      </c>
      <c r="C11" s="3" t="s">
        <v>15</v>
      </c>
      <c r="D11" s="29">
        <f>(D9)*(0.97/0.98)</f>
        <v>1.4795050329402993E-10</v>
      </c>
      <c r="G11" s="17">
        <v>4</v>
      </c>
      <c r="H11" s="17">
        <v>60</v>
      </c>
      <c r="I11" s="41">
        <v>24913</v>
      </c>
      <c r="J11" s="42">
        <v>418</v>
      </c>
      <c r="K11" s="42">
        <v>19</v>
      </c>
      <c r="L11" s="42">
        <v>189</v>
      </c>
      <c r="M11" s="42">
        <v>104</v>
      </c>
      <c r="N11" s="42">
        <v>42947</v>
      </c>
      <c r="O11" s="42">
        <v>237</v>
      </c>
      <c r="P11" s="42"/>
      <c r="Q11" s="43">
        <v>191</v>
      </c>
      <c r="R11" s="32">
        <f t="shared" si="0"/>
        <v>3.7238897637040045E-6</v>
      </c>
      <c r="S11" s="33">
        <f t="shared" si="1"/>
        <v>6.5701533694073489E-8</v>
      </c>
      <c r="T11" s="33">
        <f t="shared" si="10"/>
        <v>1.1836040263522395E-9</v>
      </c>
      <c r="U11" s="33">
        <f t="shared" si="3"/>
        <v>2.9404018582498032E-8</v>
      </c>
      <c r="V11" s="33">
        <f t="shared" si="4"/>
        <v>1.5386852342579114E-8</v>
      </c>
      <c r="W11" s="33">
        <f t="shared" si="5"/>
        <v>5.4640318933472743E-6</v>
      </c>
      <c r="X11" s="33">
        <f t="shared" si="6"/>
        <v>2.5768401547392946E-8</v>
      </c>
      <c r="Y11" s="33">
        <f t="shared" si="7"/>
        <v>0</v>
      </c>
      <c r="Z11" s="34">
        <f t="shared" si="8"/>
        <v>1.8728764174729681E-8</v>
      </c>
      <c r="AA11" s="38">
        <f>((Branco!$O$10-R11)/(Branco!$O$10))*100</f>
        <v>3.8070967991042126</v>
      </c>
      <c r="AB11" s="39">
        <f>((Branco!$T$10-W11)/(Branco!$T$10))*100</f>
        <v>3.4954641465340663</v>
      </c>
      <c r="AC11" s="40">
        <f t="shared" si="11"/>
        <v>42.069666548119628</v>
      </c>
      <c r="AD11" s="23">
        <f t="shared" si="12"/>
        <v>0.75787921398465152</v>
      </c>
      <c r="AE11" s="23">
        <f t="shared" si="13"/>
        <v>18.827829236077463</v>
      </c>
      <c r="AF11" s="23">
        <f t="shared" si="14"/>
        <v>9.8524297818004705</v>
      </c>
      <c r="AG11" s="23">
        <f t="shared" si="15"/>
        <v>16.499889722888735</v>
      </c>
      <c r="AH11" s="23">
        <f t="shared" si="16"/>
        <v>11.992305497129044</v>
      </c>
      <c r="AI11" s="39">
        <f t="shared" si="17"/>
        <v>96.758449370080925</v>
      </c>
      <c r="AJ11" s="117">
        <f t="shared" si="18"/>
        <v>1.6016329285472781</v>
      </c>
      <c r="AK11" s="40">
        <f t="shared" si="19"/>
        <v>3.9201073393701846</v>
      </c>
      <c r="AL11" s="23">
        <f t="shared" si="9"/>
        <v>7.0620190576008532E-2</v>
      </c>
      <c r="AM11" s="23">
        <f t="shared" si="9"/>
        <v>1.7544021055725416</v>
      </c>
      <c r="AN11" s="23">
        <f t="shared" si="9"/>
        <v>0.91806247748811087</v>
      </c>
      <c r="AO11" s="23">
        <f t="shared" si="9"/>
        <v>1.5374816134449694</v>
      </c>
      <c r="AP11" s="117">
        <f t="shared" si="9"/>
        <v>1.1174589354420783</v>
      </c>
      <c r="AQ11" s="40">
        <f t="shared" si="20"/>
        <v>167.7805941250439</v>
      </c>
      <c r="AR11" s="23">
        <f t="shared" si="21"/>
        <v>2.1235491306205767</v>
      </c>
      <c r="AS11" s="1">
        <f t="shared" si="22"/>
        <v>49.210979061309793</v>
      </c>
      <c r="AT11" s="1">
        <f t="shared" si="23"/>
        <v>14.725722138909298</v>
      </c>
      <c r="AU11" s="1">
        <f t="shared" si="24"/>
        <v>43.064859992593597</v>
      </c>
      <c r="AV11" s="156">
        <f t="shared" si="25"/>
        <v>2.2349178708841566</v>
      </c>
    </row>
    <row r="12" spans="2:48" x14ac:dyDescent="0.25">
      <c r="B12" s="5" t="s">
        <v>7</v>
      </c>
      <c r="C12" s="3" t="s">
        <v>15</v>
      </c>
      <c r="D12" s="29">
        <f>(D9)*(1.02/0.98)</f>
        <v>1.5557681789681499E-10</v>
      </c>
      <c r="G12" s="91">
        <v>5</v>
      </c>
      <c r="H12" s="91">
        <v>75</v>
      </c>
      <c r="I12" s="92">
        <v>24836</v>
      </c>
      <c r="J12" s="93">
        <v>429</v>
      </c>
      <c r="K12" s="93">
        <v>23</v>
      </c>
      <c r="L12" s="93">
        <v>198</v>
      </c>
      <c r="M12" s="93">
        <v>108</v>
      </c>
      <c r="N12" s="93">
        <v>42968</v>
      </c>
      <c r="O12" s="93">
        <v>248</v>
      </c>
      <c r="P12" s="93"/>
      <c r="Q12" s="94">
        <v>199</v>
      </c>
      <c r="R12" s="95">
        <f t="shared" si="0"/>
        <v>3.7123801297054815E-6</v>
      </c>
      <c r="S12" s="96">
        <f t="shared" si="1"/>
        <v>6.7430521422864906E-8</v>
      </c>
      <c r="T12" s="96">
        <f t="shared" si="10"/>
        <v>1.7754060395283593E-9</v>
      </c>
      <c r="U12" s="96">
        <f t="shared" si="3"/>
        <v>3.0804209943569365E-8</v>
      </c>
      <c r="V12" s="96">
        <f t="shared" si="4"/>
        <v>1.5978654355755233E-8</v>
      </c>
      <c r="W12" s="96">
        <f t="shared" si="5"/>
        <v>5.466703667155929E-6</v>
      </c>
      <c r="X12" s="96">
        <f t="shared" si="6"/>
        <v>2.6964403306976584E-8</v>
      </c>
      <c r="Y12" s="96">
        <f t="shared" si="7"/>
        <v>0</v>
      </c>
      <c r="Z12" s="97">
        <f t="shared" si="8"/>
        <v>1.9513215030215743E-8</v>
      </c>
      <c r="AA12" s="98">
        <f>((Branco!$O$10-R12)/(Branco!$O$10))*100</f>
        <v>4.1044055755048419</v>
      </c>
      <c r="AB12" s="99">
        <f>((Branco!$T$10-W12)/(Branco!$T$10))*100</f>
        <v>3.4482758620689626</v>
      </c>
      <c r="AC12" s="100">
        <f t="shared" si="11"/>
        <v>41.504284720646531</v>
      </c>
      <c r="AD12" s="101">
        <f t="shared" si="12"/>
        <v>1.0927834488664367</v>
      </c>
      <c r="AE12" s="101">
        <f t="shared" si="13"/>
        <v>18.960356128270234</v>
      </c>
      <c r="AF12" s="101">
        <f t="shared" si="14"/>
        <v>9.8350510397979285</v>
      </c>
      <c r="AG12" s="101">
        <f t="shared" si="15"/>
        <v>16.596909656931885</v>
      </c>
      <c r="AH12" s="101">
        <f t="shared" si="16"/>
        <v>12.010615005486994</v>
      </c>
      <c r="AI12" s="99">
        <f t="shared" si="17"/>
        <v>96.794471064744442</v>
      </c>
      <c r="AJ12" s="120">
        <f t="shared" si="18"/>
        <v>1.7035041761476206</v>
      </c>
      <c r="AK12" s="100">
        <f t="shared" si="19"/>
        <v>4.1694442618765892</v>
      </c>
      <c r="AL12" s="101">
        <f t="shared" si="9"/>
        <v>0.10977901946791817</v>
      </c>
      <c r="AM12" s="101">
        <f t="shared" si="9"/>
        <v>1.9047225748918168</v>
      </c>
      <c r="AN12" s="101">
        <f t="shared" si="9"/>
        <v>0.98801117521126336</v>
      </c>
      <c r="AO12" s="101">
        <f t="shared" si="9"/>
        <v>1.6672950804897244</v>
      </c>
      <c r="AP12" s="120">
        <f t="shared" si="9"/>
        <v>1.2065643379543713</v>
      </c>
      <c r="AQ12" s="100">
        <f t="shared" si="20"/>
        <v>178.45221440831801</v>
      </c>
      <c r="AR12" s="101">
        <f t="shared" si="21"/>
        <v>3.3010551154002994</v>
      </c>
      <c r="AS12" s="158">
        <f t="shared" si="22"/>
        <v>53.427468225715465</v>
      </c>
      <c r="AT12" s="158">
        <f t="shared" si="23"/>
        <v>15.847699250388663</v>
      </c>
      <c r="AU12" s="158">
        <f t="shared" si="24"/>
        <v>46.700935204517187</v>
      </c>
      <c r="AV12" s="159">
        <f t="shared" si="25"/>
        <v>2.4131286759087427</v>
      </c>
    </row>
    <row r="13" spans="2:48" x14ac:dyDescent="0.25">
      <c r="B13" s="5" t="s">
        <v>10</v>
      </c>
      <c r="C13" s="3" t="s">
        <v>15</v>
      </c>
      <c r="D13" s="29">
        <f>D11</f>
        <v>1.4795050329402993E-10</v>
      </c>
      <c r="G13" s="17">
        <v>6</v>
      </c>
      <c r="H13" s="17">
        <v>90</v>
      </c>
      <c r="I13" s="41">
        <v>24220</v>
      </c>
      <c r="J13" s="42">
        <v>409</v>
      </c>
      <c r="K13" s="42">
        <v>17</v>
      </c>
      <c r="L13" s="42">
        <v>190</v>
      </c>
      <c r="M13" s="42">
        <v>104</v>
      </c>
      <c r="N13" s="42">
        <v>43091</v>
      </c>
      <c r="O13" s="42">
        <v>246</v>
      </c>
      <c r="P13" s="42"/>
      <c r="Q13" s="43">
        <v>198</v>
      </c>
      <c r="R13" s="32">
        <f t="shared" si="0"/>
        <v>3.6203030577172957E-6</v>
      </c>
      <c r="S13" s="33">
        <f t="shared" si="1"/>
        <v>6.4286907370516886E-8</v>
      </c>
      <c r="T13" s="33">
        <f t="shared" si="10"/>
        <v>8.8770301976417965E-10</v>
      </c>
      <c r="U13" s="33">
        <f t="shared" si="3"/>
        <v>2.9559595400394848E-8</v>
      </c>
      <c r="V13" s="33">
        <f t="shared" si="4"/>
        <v>1.5386852342579114E-8</v>
      </c>
      <c r="W13" s="33">
        <f t="shared" si="5"/>
        <v>5.4823526280351924E-6</v>
      </c>
      <c r="X13" s="33">
        <f t="shared" si="6"/>
        <v>2.674694844159774E-8</v>
      </c>
      <c r="Y13" s="33">
        <f t="shared" si="7"/>
        <v>0</v>
      </c>
      <c r="Z13" s="34">
        <f t="shared" si="8"/>
        <v>1.9415158673279986E-8</v>
      </c>
      <c r="AA13" s="38">
        <f>((Branco!$O$10-R13)/(Branco!$O$10))*100</f>
        <v>6.4828757867099132</v>
      </c>
      <c r="AB13" s="39">
        <f>((Branco!$T$10-W13)/(Branco!$T$10))*100</f>
        <v>3.1718873387733533</v>
      </c>
      <c r="AC13" s="40">
        <f t="shared" si="11"/>
        <v>41.134889524695609</v>
      </c>
      <c r="AD13" s="23">
        <f t="shared" si="12"/>
        <v>0.56800936835055926</v>
      </c>
      <c r="AE13" s="23">
        <f t="shared" si="13"/>
        <v>18.914126389405222</v>
      </c>
      <c r="AF13" s="23">
        <f t="shared" si="14"/>
        <v>9.8454957180763607</v>
      </c>
      <c r="AG13" s="23">
        <f t="shared" si="15"/>
        <v>17.114414338314219</v>
      </c>
      <c r="AH13" s="23">
        <f t="shared" si="16"/>
        <v>12.423064661158028</v>
      </c>
      <c r="AI13" s="39">
        <f t="shared" si="17"/>
        <v>96.533331934971983</v>
      </c>
      <c r="AJ13" s="117">
        <f t="shared" si="18"/>
        <v>2.6667237928863643</v>
      </c>
      <c r="AK13" s="40">
        <f t="shared" si="19"/>
        <v>6.5269908767727669</v>
      </c>
      <c r="AL13" s="23">
        <f t="shared" si="9"/>
        <v>9.0127675265052165E-2</v>
      </c>
      <c r="AM13" s="23">
        <f t="shared" si="9"/>
        <v>3.0011586711970981</v>
      </c>
      <c r="AN13" s="23">
        <f t="shared" si="9"/>
        <v>1.5622130379275707</v>
      </c>
      <c r="AO13" s="23">
        <f t="shared" si="9"/>
        <v>2.7155931993064595</v>
      </c>
      <c r="AP13" s="117">
        <f t="shared" si="9"/>
        <v>1.9712032934051407</v>
      </c>
      <c r="AQ13" s="40">
        <f t="shared" si="20"/>
        <v>279.35520952587439</v>
      </c>
      <c r="AR13" s="23">
        <f t="shared" si="21"/>
        <v>2.7101391952201186</v>
      </c>
      <c r="AS13" s="1">
        <f t="shared" si="22"/>
        <v>84.182500727078605</v>
      </c>
      <c r="AT13" s="1">
        <f t="shared" si="23"/>
        <v>25.057897128358231</v>
      </c>
      <c r="AU13" s="1">
        <f t="shared" si="24"/>
        <v>76.063765512573937</v>
      </c>
      <c r="AV13" s="156">
        <f t="shared" si="25"/>
        <v>3.9424065868102813</v>
      </c>
    </row>
    <row r="14" spans="2:48" x14ac:dyDescent="0.25">
      <c r="B14" s="5" t="s">
        <v>8</v>
      </c>
      <c r="C14" s="3" t="s">
        <v>16</v>
      </c>
      <c r="D14" s="29">
        <f>(38.3/33.5)*D17</f>
        <v>1.2722732422165167E-10</v>
      </c>
      <c r="G14" s="17">
        <v>7</v>
      </c>
      <c r="H14" s="17">
        <v>105</v>
      </c>
      <c r="I14" s="41">
        <v>24350</v>
      </c>
      <c r="J14" s="42">
        <v>415</v>
      </c>
      <c r="K14" s="42">
        <v>19</v>
      </c>
      <c r="L14" s="42">
        <v>194</v>
      </c>
      <c r="M14" s="42">
        <v>106</v>
      </c>
      <c r="N14" s="42">
        <v>43084</v>
      </c>
      <c r="O14" s="42">
        <v>250</v>
      </c>
      <c r="P14" s="42"/>
      <c r="Q14" s="43">
        <v>200</v>
      </c>
      <c r="R14" s="32">
        <f t="shared" si="0"/>
        <v>3.6397349073251922E-6</v>
      </c>
      <c r="S14" s="33">
        <f t="shared" si="1"/>
        <v>6.5229991586221288E-8</v>
      </c>
      <c r="T14" s="33">
        <f t="shared" si="10"/>
        <v>1.1836040263522395E-9</v>
      </c>
      <c r="U14" s="33">
        <f t="shared" si="3"/>
        <v>3.0181902671982108E-8</v>
      </c>
      <c r="V14" s="33">
        <f t="shared" si="4"/>
        <v>1.5682753349167174E-8</v>
      </c>
      <c r="W14" s="33">
        <f t="shared" si="5"/>
        <v>5.4814620367656406E-6</v>
      </c>
      <c r="X14" s="33">
        <f t="shared" si="6"/>
        <v>2.7181858172355428E-8</v>
      </c>
      <c r="Y14" s="33">
        <f t="shared" si="7"/>
        <v>0</v>
      </c>
      <c r="Z14" s="34">
        <f t="shared" si="8"/>
        <v>1.9611271387151499E-8</v>
      </c>
      <c r="AA14" s="38">
        <f>((Branco!$O$10-R14)/(Branco!$O$10))*100</f>
        <v>5.9809259044750727</v>
      </c>
      <c r="AB14" s="39">
        <f>((Branco!$T$10-W14)/(Branco!$T$10))*100</f>
        <v>3.1876167669283926</v>
      </c>
      <c r="AC14" s="40">
        <f t="shared" si="11"/>
        <v>41.006742442868507</v>
      </c>
      <c r="AD14" s="23">
        <f t="shared" si="12"/>
        <v>0.74407100603123133</v>
      </c>
      <c r="AE14" s="23">
        <f t="shared" si="13"/>
        <v>18.973810653796399</v>
      </c>
      <c r="AF14" s="23">
        <f t="shared" si="14"/>
        <v>9.8589408299138146</v>
      </c>
      <c r="AG14" s="23">
        <f t="shared" si="15"/>
        <v>17.08783689967251</v>
      </c>
      <c r="AH14" s="23">
        <f t="shared" si="16"/>
        <v>12.328598167717535</v>
      </c>
      <c r="AI14" s="39">
        <f t="shared" si="17"/>
        <v>96.63657860139071</v>
      </c>
      <c r="AJ14" s="117">
        <f t="shared" si="18"/>
        <v>2.4525828813468968</v>
      </c>
      <c r="AK14" s="40">
        <f t="shared" si="19"/>
        <v>6.0028661887603292</v>
      </c>
      <c r="AL14" s="23">
        <f t="shared" si="9"/>
        <v>0.10892254341745554</v>
      </c>
      <c r="AM14" s="23">
        <f t="shared" si="9"/>
        <v>2.7775248571451159</v>
      </c>
      <c r="AN14" s="23">
        <f t="shared" si="9"/>
        <v>1.4432237002812858</v>
      </c>
      <c r="AO14" s="23">
        <f t="shared" si="9"/>
        <v>2.5014422568924215</v>
      </c>
      <c r="AP14" s="117">
        <f t="shared" si="9"/>
        <v>1.804750162705858</v>
      </c>
      <c r="AQ14" s="40">
        <f t="shared" si="20"/>
        <v>256.92267287894208</v>
      </c>
      <c r="AR14" s="23">
        <f t="shared" si="21"/>
        <v>3.275300880562888</v>
      </c>
      <c r="AS14" s="1">
        <f t="shared" si="22"/>
        <v>77.909572242920504</v>
      </c>
      <c r="AT14" s="1">
        <f t="shared" si="23"/>
        <v>23.149308152511821</v>
      </c>
      <c r="AU14" s="1">
        <f t="shared" si="24"/>
        <v>70.065397615556734</v>
      </c>
      <c r="AV14" s="156">
        <f t="shared" si="25"/>
        <v>3.6095003254117159</v>
      </c>
    </row>
    <row r="15" spans="2:48" x14ac:dyDescent="0.25">
      <c r="B15" s="5" t="s">
        <v>9</v>
      </c>
      <c r="C15" s="3" t="s">
        <v>16</v>
      </c>
      <c r="D15" s="29">
        <f>(38.3/39.2)*D17</f>
        <v>1.0872743268942171E-10</v>
      </c>
      <c r="G15" s="17">
        <v>8</v>
      </c>
      <c r="H15" s="17">
        <v>120</v>
      </c>
      <c r="I15" s="41">
        <v>24520</v>
      </c>
      <c r="J15" s="42">
        <v>419</v>
      </c>
      <c r="K15" s="42">
        <v>19</v>
      </c>
      <c r="L15" s="42">
        <v>197</v>
      </c>
      <c r="M15" s="42">
        <v>108</v>
      </c>
      <c r="N15" s="42">
        <v>43190</v>
      </c>
      <c r="O15" s="42">
        <v>256</v>
      </c>
      <c r="P15" s="42"/>
      <c r="Q15" s="43">
        <v>202</v>
      </c>
      <c r="R15" s="32">
        <f t="shared" si="0"/>
        <v>3.665145787581672E-6</v>
      </c>
      <c r="S15" s="33">
        <f t="shared" si="1"/>
        <v>6.585871439669089E-8</v>
      </c>
      <c r="T15" s="33">
        <f t="shared" si="10"/>
        <v>1.1836040263522395E-9</v>
      </c>
      <c r="U15" s="33">
        <f t="shared" si="3"/>
        <v>3.0648633125672555E-8</v>
      </c>
      <c r="V15" s="33">
        <f t="shared" si="4"/>
        <v>1.5978654355755233E-8</v>
      </c>
      <c r="W15" s="33">
        <f t="shared" si="5"/>
        <v>5.4949481331331355E-6</v>
      </c>
      <c r="X15" s="33">
        <f t="shared" si="6"/>
        <v>2.7834222768491957E-8</v>
      </c>
      <c r="Y15" s="33">
        <f t="shared" si="7"/>
        <v>0</v>
      </c>
      <c r="Z15" s="34">
        <f t="shared" si="8"/>
        <v>1.9807384101023016E-8</v>
      </c>
      <c r="AA15" s="38">
        <f>((Branco!$O$10-R15)/(Branco!$O$10))*100</f>
        <v>5.3245299046295198</v>
      </c>
      <c r="AB15" s="39">
        <f>((Branco!$T$10-W15)/(Branco!$T$10))*100</f>
        <v>2.9494282834378751</v>
      </c>
      <c r="AC15" s="40">
        <f t="shared" si="11"/>
        <v>40.827115030723824</v>
      </c>
      <c r="AD15" s="23">
        <f t="shared" si="12"/>
        <v>0.73373946299107817</v>
      </c>
      <c r="AE15" s="23">
        <f t="shared" si="13"/>
        <v>18.999691713070522</v>
      </c>
      <c r="AF15" s="23">
        <f t="shared" si="14"/>
        <v>9.9054827503795551</v>
      </c>
      <c r="AG15" s="23">
        <f t="shared" si="15"/>
        <v>17.254983264858751</v>
      </c>
      <c r="AH15" s="23">
        <f t="shared" si="16"/>
        <v>12.278987777976266</v>
      </c>
      <c r="AI15" s="39">
        <f t="shared" si="17"/>
        <v>96.970453774951864</v>
      </c>
      <c r="AJ15" s="117">
        <f t="shared" si="18"/>
        <v>2.1738519490083839</v>
      </c>
      <c r="AK15" s="40">
        <f t="shared" si="19"/>
        <v>5.3206529586909621</v>
      </c>
      <c r="AL15" s="23">
        <f t="shared" si="9"/>
        <v>9.5622064937332038E-2</v>
      </c>
      <c r="AM15" s="23">
        <f t="shared" si="9"/>
        <v>2.4760692949107597</v>
      </c>
      <c r="AN15" s="23">
        <f t="shared" si="9"/>
        <v>1.2908978766539823</v>
      </c>
      <c r="AO15" s="23">
        <f t="shared" si="9"/>
        <v>2.248696183681977</v>
      </c>
      <c r="AP15" s="117">
        <f t="shared" si="9"/>
        <v>1.600216733449199</v>
      </c>
      <c r="AQ15" s="40">
        <f t="shared" si="20"/>
        <v>227.72394663197315</v>
      </c>
      <c r="AR15" s="23">
        <f t="shared" si="21"/>
        <v>2.8753554926655744</v>
      </c>
      <c r="AS15" s="1">
        <f t="shared" si="22"/>
        <v>69.453743722246813</v>
      </c>
      <c r="AT15" s="1">
        <f t="shared" si="23"/>
        <v>20.706001941529873</v>
      </c>
      <c r="AU15" s="1">
        <f t="shared" si="24"/>
        <v>62.985980104932182</v>
      </c>
      <c r="AV15" s="156">
        <f t="shared" si="25"/>
        <v>3.200433466898398</v>
      </c>
    </row>
    <row r="16" spans="2:48" x14ac:dyDescent="0.25">
      <c r="B16" s="5" t="s">
        <v>12</v>
      </c>
      <c r="C16" s="3" t="s">
        <v>16</v>
      </c>
      <c r="D16" s="29">
        <v>1.2679079497666798E-10</v>
      </c>
      <c r="G16" s="91">
        <v>9</v>
      </c>
      <c r="H16" s="91">
        <v>135</v>
      </c>
      <c r="I16" s="92">
        <v>24573</v>
      </c>
      <c r="J16" s="93">
        <v>417</v>
      </c>
      <c r="K16" s="93">
        <v>17</v>
      </c>
      <c r="L16" s="93">
        <v>197</v>
      </c>
      <c r="M16" s="93">
        <v>108</v>
      </c>
      <c r="N16" s="93">
        <v>43162</v>
      </c>
      <c r="O16" s="93">
        <v>258</v>
      </c>
      <c r="P16" s="93"/>
      <c r="Q16" s="94">
        <v>202</v>
      </c>
      <c r="R16" s="95">
        <f t="shared" si="0"/>
        <v>3.673068003191045E-6</v>
      </c>
      <c r="S16" s="96">
        <f t="shared" si="1"/>
        <v>6.5544352991456089E-8</v>
      </c>
      <c r="T16" s="96">
        <f t="shared" si="10"/>
        <v>8.8770301976417965E-10</v>
      </c>
      <c r="U16" s="96">
        <f t="shared" si="3"/>
        <v>3.0648633125672555E-8</v>
      </c>
      <c r="V16" s="96">
        <f t="shared" si="4"/>
        <v>1.5978654355755233E-8</v>
      </c>
      <c r="W16" s="96">
        <f t="shared" si="5"/>
        <v>5.4913857680549289E-6</v>
      </c>
      <c r="X16" s="96">
        <f t="shared" si="6"/>
        <v>2.8051677633870801E-8</v>
      </c>
      <c r="Y16" s="96">
        <f t="shared" si="7"/>
        <v>0</v>
      </c>
      <c r="Z16" s="97">
        <f t="shared" si="8"/>
        <v>1.9807384101023016E-8</v>
      </c>
      <c r="AA16" s="98">
        <f>((Branco!$O$10-R16)/(Branco!$O$10))*100</f>
        <v>5.1198887987953192</v>
      </c>
      <c r="AB16" s="99">
        <f>((Branco!$T$10-W16)/(Branco!$T$10))*100</f>
        <v>3.0123459960580181</v>
      </c>
      <c r="AC16" s="100">
        <f t="shared" si="11"/>
        <v>40.731420932723665</v>
      </c>
      <c r="AD16" s="101">
        <f t="shared" si="12"/>
        <v>0.55164791032383753</v>
      </c>
      <c r="AE16" s="101">
        <f t="shared" si="13"/>
        <v>19.046070635819916</v>
      </c>
      <c r="AF16" s="101">
        <f t="shared" si="14"/>
        <v>9.929662385829074</v>
      </c>
      <c r="AG16" s="101">
        <f t="shared" si="15"/>
        <v>17.432236911747392</v>
      </c>
      <c r="AH16" s="101">
        <f t="shared" si="16"/>
        <v>12.308961223556109</v>
      </c>
      <c r="AI16" s="99">
        <f t="shared" si="17"/>
        <v>96.956112326363126</v>
      </c>
      <c r="AJ16" s="120">
        <f t="shared" si="18"/>
        <v>2.085403457924691</v>
      </c>
      <c r="AK16" s="100">
        <f t="shared" si="19"/>
        <v>5.1041691608909918</v>
      </c>
      <c r="AL16" s="101">
        <f t="shared" si="9"/>
        <v>6.9128554493485678E-2</v>
      </c>
      <c r="AM16" s="101">
        <f t="shared" si="9"/>
        <v>2.3867167938008609</v>
      </c>
      <c r="AN16" s="101">
        <f t="shared" si="9"/>
        <v>1.2443139808827419</v>
      </c>
      <c r="AO16" s="101">
        <f t="shared" si="9"/>
        <v>2.1844827411557937</v>
      </c>
      <c r="AP16" s="120">
        <f t="shared" si="9"/>
        <v>1.5424706244265307</v>
      </c>
      <c r="AQ16" s="100">
        <f t="shared" si="20"/>
        <v>218.45844008613443</v>
      </c>
      <c r="AR16" s="101">
        <f t="shared" si="21"/>
        <v>2.0786956336191142</v>
      </c>
      <c r="AS16" s="158">
        <f t="shared" si="22"/>
        <v>66.947406066114155</v>
      </c>
      <c r="AT16" s="158">
        <f t="shared" si="23"/>
        <v>19.958796253359179</v>
      </c>
      <c r="AU16" s="158">
        <f t="shared" si="24"/>
        <v>61.187361579773786</v>
      </c>
      <c r="AV16" s="159">
        <f t="shared" si="25"/>
        <v>3.0849412488530614</v>
      </c>
    </row>
    <row r="17" spans="2:48" x14ac:dyDescent="0.25">
      <c r="B17" s="5" t="s">
        <v>13</v>
      </c>
      <c r="C17" s="3" t="s">
        <v>16</v>
      </c>
      <c r="D17" s="29">
        <v>1.1128238541580499E-10</v>
      </c>
      <c r="G17" s="17">
        <v>10</v>
      </c>
      <c r="H17" s="17">
        <v>150</v>
      </c>
      <c r="I17" s="41">
        <v>24665</v>
      </c>
      <c r="J17" s="42">
        <v>414</v>
      </c>
      <c r="K17" s="42">
        <v>15</v>
      </c>
      <c r="L17" s="42">
        <v>197</v>
      </c>
      <c r="M17" s="42">
        <v>108</v>
      </c>
      <c r="N17" s="42">
        <v>43205</v>
      </c>
      <c r="O17" s="42">
        <v>252</v>
      </c>
      <c r="P17" s="42"/>
      <c r="Q17" s="43">
        <v>201</v>
      </c>
      <c r="R17" s="32">
        <f t="shared" si="0"/>
        <v>3.686819773682787E-6</v>
      </c>
      <c r="S17" s="33">
        <f t="shared" si="1"/>
        <v>6.5072810883603888E-8</v>
      </c>
      <c r="T17" s="33">
        <f t="shared" si="10"/>
        <v>5.9180201317611974E-10</v>
      </c>
      <c r="U17" s="33">
        <f t="shared" si="3"/>
        <v>3.0648633125672555E-8</v>
      </c>
      <c r="V17" s="33">
        <f t="shared" si="4"/>
        <v>1.5978654355755233E-8</v>
      </c>
      <c r="W17" s="33">
        <f t="shared" si="5"/>
        <v>5.4968565429964605E-6</v>
      </c>
      <c r="X17" s="33">
        <f t="shared" si="6"/>
        <v>2.7399313037734269E-8</v>
      </c>
      <c r="Y17" s="33">
        <f t="shared" si="7"/>
        <v>0</v>
      </c>
      <c r="Z17" s="34">
        <f t="shared" si="8"/>
        <v>1.9709327744087259E-8</v>
      </c>
      <c r="AA17" s="38">
        <f>((Branco!$O$10-R17)/(Branco!$O$10))*100</f>
        <v>4.7646627282906673</v>
      </c>
      <c r="AB17" s="39">
        <f>((Branco!$T$10-W17)/(Branco!$T$10))*100</f>
        <v>2.9157223659627971</v>
      </c>
      <c r="AC17" s="40">
        <f t="shared" si="11"/>
        <v>40.823456689694922</v>
      </c>
      <c r="AD17" s="23">
        <f t="shared" si="12"/>
        <v>0.37126725472154032</v>
      </c>
      <c r="AE17" s="23">
        <f t="shared" si="13"/>
        <v>19.227433547357297</v>
      </c>
      <c r="AF17" s="23">
        <f t="shared" si="14"/>
        <v>10.024215877481589</v>
      </c>
      <c r="AG17" s="23">
        <f t="shared" si="15"/>
        <v>17.188971153006865</v>
      </c>
      <c r="AH17" s="23">
        <f t="shared" si="16"/>
        <v>12.364655477737799</v>
      </c>
      <c r="AI17" s="39">
        <f t="shared" si="17"/>
        <v>97.085069210635282</v>
      </c>
      <c r="AJ17" s="117">
        <f t="shared" si="18"/>
        <v>1.9451000252937769</v>
      </c>
      <c r="AK17" s="40">
        <f t="shared" si="19"/>
        <v>4.7607668080846315</v>
      </c>
      <c r="AL17" s="23">
        <f t="shared" si="9"/>
        <v>4.3296598733472427E-2</v>
      </c>
      <c r="AM17" s="23">
        <f t="shared" si="9"/>
        <v>2.2422728220371004</v>
      </c>
      <c r="AN17" s="23">
        <f t="shared" si="9"/>
        <v>1.1690081658037554</v>
      </c>
      <c r="AO17" s="23">
        <f t="shared" si="9"/>
        <v>2.0045505688648939</v>
      </c>
      <c r="AP17" s="117">
        <f t="shared" si="9"/>
        <v>1.4419465220512624</v>
      </c>
      <c r="AQ17" s="40">
        <f t="shared" si="20"/>
        <v>203.76081938602221</v>
      </c>
      <c r="AR17" s="23">
        <f t="shared" si="21"/>
        <v>1.301928723915516</v>
      </c>
      <c r="AS17" s="1">
        <f t="shared" si="22"/>
        <v>62.895752658140665</v>
      </c>
      <c r="AT17" s="1">
        <f t="shared" si="23"/>
        <v>18.750890979492237</v>
      </c>
      <c r="AU17" s="1">
        <f t="shared" si="24"/>
        <v>56.147461433905683</v>
      </c>
      <c r="AV17" s="156">
        <f t="shared" si="25"/>
        <v>2.8838930441025248</v>
      </c>
    </row>
    <row r="18" spans="2:48" ht="15.75" thickBot="1" x14ac:dyDescent="0.3">
      <c r="B18" s="6" t="s">
        <v>11</v>
      </c>
      <c r="C18" s="7" t="s">
        <v>17</v>
      </c>
      <c r="D18" s="30">
        <v>9.8056356935757502E-11</v>
      </c>
      <c r="G18" s="17">
        <v>11</v>
      </c>
      <c r="H18" s="17">
        <v>165</v>
      </c>
      <c r="I18" s="41">
        <v>24877</v>
      </c>
      <c r="J18" s="42">
        <v>413</v>
      </c>
      <c r="K18" s="42">
        <v>16</v>
      </c>
      <c r="L18" s="42">
        <v>197</v>
      </c>
      <c r="M18" s="42">
        <v>108</v>
      </c>
      <c r="N18" s="42">
        <v>43204</v>
      </c>
      <c r="O18" s="42">
        <v>249</v>
      </c>
      <c r="P18" s="42"/>
      <c r="Q18" s="43">
        <v>200</v>
      </c>
      <c r="R18" s="32">
        <f t="shared" si="0"/>
        <v>3.7185086361202796E-6</v>
      </c>
      <c r="S18" s="33">
        <f t="shared" si="1"/>
        <v>6.4915630180986488E-8</v>
      </c>
      <c r="T18" s="33">
        <f t="shared" si="10"/>
        <v>7.3975251647014964E-10</v>
      </c>
      <c r="U18" s="33">
        <f t="shared" si="3"/>
        <v>3.0648633125672555E-8</v>
      </c>
      <c r="V18" s="33">
        <f t="shared" si="4"/>
        <v>1.5978654355755233E-8</v>
      </c>
      <c r="W18" s="33">
        <f t="shared" si="5"/>
        <v>5.4967293156722383E-6</v>
      </c>
      <c r="X18" s="33">
        <f t="shared" si="6"/>
        <v>2.7073130739666004E-8</v>
      </c>
      <c r="Y18" s="33">
        <f t="shared" si="7"/>
        <v>0</v>
      </c>
      <c r="Z18" s="34">
        <f t="shared" si="8"/>
        <v>1.9611271387151499E-8</v>
      </c>
      <c r="AA18" s="38">
        <f>((Branco!$O$10-R18)/(Branco!$O$10))*100</f>
        <v>3.9460983049538543</v>
      </c>
      <c r="AB18" s="39">
        <f>((Branco!$T$10-W18)/(Branco!$T$10))*100</f>
        <v>2.9179694271278112</v>
      </c>
      <c r="AC18" s="40">
        <f t="shared" si="11"/>
        <v>40.835897170044348</v>
      </c>
      <c r="AD18" s="23">
        <f t="shared" si="12"/>
        <v>0.46534952537061713</v>
      </c>
      <c r="AE18" s="23">
        <f t="shared" si="13"/>
        <v>19.279862603705528</v>
      </c>
      <c r="AF18" s="23">
        <f t="shared" si="14"/>
        <v>10.05154974800533</v>
      </c>
      <c r="AG18" s="23">
        <f t="shared" si="15"/>
        <v>17.030653170489902</v>
      </c>
      <c r="AH18" s="23">
        <f t="shared" si="16"/>
        <v>12.336687782384271</v>
      </c>
      <c r="AI18" s="39">
        <f t="shared" si="17"/>
        <v>97.229816654533067</v>
      </c>
      <c r="AJ18" s="117">
        <f t="shared" si="18"/>
        <v>1.6114246460398189</v>
      </c>
      <c r="AK18" s="40">
        <f t="shared" si="19"/>
        <v>3.9440732449927447</v>
      </c>
      <c r="AL18" s="23">
        <f t="shared" si="9"/>
        <v>4.4945078712037768E-2</v>
      </c>
      <c r="AM18" s="23">
        <f t="shared" si="9"/>
        <v>1.8621163126591485</v>
      </c>
      <c r="AN18" s="23">
        <f t="shared" si="9"/>
        <v>0.97081370018001589</v>
      </c>
      <c r="AO18" s="23">
        <f t="shared" si="9"/>
        <v>1.6448798280291863</v>
      </c>
      <c r="AP18" s="117">
        <f t="shared" si="9"/>
        <v>1.1915202943067318</v>
      </c>
      <c r="AQ18" s="40">
        <f t="shared" si="20"/>
        <v>168.80633488568947</v>
      </c>
      <c r="AR18" s="23">
        <f t="shared" si="21"/>
        <v>1.3514985168709757</v>
      </c>
      <c r="AS18" s="1">
        <f t="shared" si="22"/>
        <v>52.232362570089116</v>
      </c>
      <c r="AT18" s="1">
        <f t="shared" si="23"/>
        <v>15.571851750887454</v>
      </c>
      <c r="AU18" s="1">
        <f t="shared" si="24"/>
        <v>46.073083983097511</v>
      </c>
      <c r="AV18" s="156">
        <f t="shared" si="25"/>
        <v>2.3830405886134636</v>
      </c>
    </row>
    <row r="19" spans="2:48" ht="15.75" thickBot="1" x14ac:dyDescent="0.3">
      <c r="B19" s="5"/>
      <c r="C19" s="3"/>
      <c r="G19" s="17">
        <v>12</v>
      </c>
      <c r="H19" s="17">
        <v>180</v>
      </c>
      <c r="I19" s="41">
        <v>24895</v>
      </c>
      <c r="J19" s="42">
        <v>410</v>
      </c>
      <c r="K19" s="42">
        <v>16</v>
      </c>
      <c r="L19" s="42">
        <v>196</v>
      </c>
      <c r="M19" s="42">
        <v>108</v>
      </c>
      <c r="N19" s="42">
        <v>43339</v>
      </c>
      <c r="O19" s="42">
        <v>246</v>
      </c>
      <c r="P19" s="42"/>
      <c r="Q19" s="43">
        <v>201</v>
      </c>
      <c r="R19" s="32">
        <f t="shared" si="0"/>
        <v>3.721199199912142E-6</v>
      </c>
      <c r="S19" s="33">
        <f t="shared" si="1"/>
        <v>6.4444088073134287E-8</v>
      </c>
      <c r="T19" s="33">
        <f t="shared" si="10"/>
        <v>7.3975251647014964E-10</v>
      </c>
      <c r="U19" s="33">
        <f t="shared" si="3"/>
        <v>3.049305630777574E-8</v>
      </c>
      <c r="V19" s="33">
        <f t="shared" si="4"/>
        <v>1.5978654355755233E-8</v>
      </c>
      <c r="W19" s="33">
        <f t="shared" si="5"/>
        <v>5.513905004442162E-6</v>
      </c>
      <c r="X19" s="33">
        <f t="shared" si="6"/>
        <v>2.674694844159774E-8</v>
      </c>
      <c r="Y19" s="33">
        <f t="shared" si="7"/>
        <v>0</v>
      </c>
      <c r="Z19" s="34">
        <f t="shared" si="8"/>
        <v>1.9709327744087259E-8</v>
      </c>
      <c r="AA19" s="38">
        <f>((Branco!$O$10-R19)/(Branco!$O$10))*100</f>
        <v>3.8765975520290339</v>
      </c>
      <c r="AB19" s="39">
        <f>((Branco!$T$10-W19)/(Branco!$T$10))*100</f>
        <v>2.6146161698521362</v>
      </c>
      <c r="AC19" s="40">
        <f t="shared" si="11"/>
        <v>40.758549892841003</v>
      </c>
      <c r="AD19" s="23">
        <f t="shared" si="12"/>
        <v>0.46786665390758864</v>
      </c>
      <c r="AE19" s="23">
        <f t="shared" si="13"/>
        <v>19.285752876124768</v>
      </c>
      <c r="AF19" s="23">
        <f t="shared" si="14"/>
        <v>10.105919724403915</v>
      </c>
      <c r="AG19" s="23">
        <f t="shared" si="15"/>
        <v>16.916475430623411</v>
      </c>
      <c r="AH19" s="23">
        <f t="shared" si="16"/>
        <v>12.465435422099311</v>
      </c>
      <c r="AI19" s="39">
        <f t="shared" si="17"/>
        <v>97.479031864779003</v>
      </c>
      <c r="AJ19" s="117">
        <f t="shared" si="18"/>
        <v>1.5800449473884066</v>
      </c>
      <c r="AK19" s="40">
        <f t="shared" si="19"/>
        <v>3.8672692627580632</v>
      </c>
      <c r="AL19" s="23">
        <f t="shared" si="9"/>
        <v>4.4392313624584727E-2</v>
      </c>
      <c r="AM19" s="23">
        <f t="shared" si="9"/>
        <v>1.8298786267684495</v>
      </c>
      <c r="AN19" s="23">
        <f t="shared" si="9"/>
        <v>0.95887397429103038</v>
      </c>
      <c r="AO19" s="23">
        <f t="shared" si="9"/>
        <v>1.6050758831962917</v>
      </c>
      <c r="AP19" s="117">
        <f t="shared" si="9"/>
        <v>1.1827504997484604</v>
      </c>
      <c r="AQ19" s="40">
        <f t="shared" si="20"/>
        <v>165.51912444604508</v>
      </c>
      <c r="AR19" s="23">
        <f t="shared" si="21"/>
        <v>1.3348768706912628</v>
      </c>
      <c r="AS19" s="1">
        <f t="shared" si="22"/>
        <v>51.328095480855012</v>
      </c>
      <c r="AT19" s="1">
        <f t="shared" si="23"/>
        <v>15.380338547628126</v>
      </c>
      <c r="AU19" s="1">
        <f t="shared" si="24"/>
        <v>44.958175488328131</v>
      </c>
      <c r="AV19" s="156">
        <f t="shared" si="25"/>
        <v>2.3655009994969207</v>
      </c>
    </row>
    <row r="20" spans="2:48" x14ac:dyDescent="0.25">
      <c r="B20" s="253" t="s">
        <v>20</v>
      </c>
      <c r="C20" s="24">
        <v>10</v>
      </c>
      <c r="D20" s="13" t="s">
        <v>21</v>
      </c>
      <c r="G20" s="91">
        <v>13</v>
      </c>
      <c r="H20" s="91">
        <v>195</v>
      </c>
      <c r="I20" s="92">
        <v>24576</v>
      </c>
      <c r="J20" s="93">
        <v>398</v>
      </c>
      <c r="K20" s="93">
        <v>15</v>
      </c>
      <c r="L20" s="93">
        <v>191</v>
      </c>
      <c r="M20" s="93">
        <v>105</v>
      </c>
      <c r="N20" s="93">
        <v>43287</v>
      </c>
      <c r="O20" s="93">
        <v>252</v>
      </c>
      <c r="P20" s="93"/>
      <c r="Q20" s="94">
        <v>198</v>
      </c>
      <c r="R20" s="95">
        <f t="shared" si="0"/>
        <v>3.6735164304896885E-6</v>
      </c>
      <c r="S20" s="96">
        <f t="shared" si="1"/>
        <v>6.2557919641725482E-8</v>
      </c>
      <c r="T20" s="96">
        <f t="shared" si="10"/>
        <v>5.9180201317611974E-10</v>
      </c>
      <c r="U20" s="96">
        <f t="shared" si="3"/>
        <v>2.9715172218291664E-8</v>
      </c>
      <c r="V20" s="96">
        <f t="shared" si="4"/>
        <v>1.5534802845873144E-8</v>
      </c>
      <c r="W20" s="96">
        <f t="shared" si="5"/>
        <v>5.5072891835826359E-6</v>
      </c>
      <c r="X20" s="96">
        <f t="shared" si="6"/>
        <v>2.7399313037734269E-8</v>
      </c>
      <c r="Y20" s="96">
        <f t="shared" si="7"/>
        <v>0</v>
      </c>
      <c r="Z20" s="97">
        <f t="shared" si="8"/>
        <v>1.9415158673279986E-8</v>
      </c>
      <c r="AA20" s="98">
        <f>((Branco!$O$10-R20)/(Branco!$O$10))*100</f>
        <v>5.1083053399745211</v>
      </c>
      <c r="AB20" s="99">
        <f>((Branco!$T$10-W20)/(Branco!$T$10))*100</f>
        <v>2.7314633504323957</v>
      </c>
      <c r="AC20" s="100">
        <f t="shared" si="11"/>
        <v>40.304258480053612</v>
      </c>
      <c r="AD20" s="101">
        <f t="shared" si="12"/>
        <v>0.38128092245825407</v>
      </c>
      <c r="AE20" s="101">
        <f t="shared" si="13"/>
        <v>19.144626111679656</v>
      </c>
      <c r="AF20" s="101">
        <f t="shared" si="14"/>
        <v>10.008624214529171</v>
      </c>
      <c r="AG20" s="101">
        <f t="shared" si="15"/>
        <v>17.652585015186187</v>
      </c>
      <c r="AH20" s="101">
        <f t="shared" si="16"/>
        <v>12.508625256093122</v>
      </c>
      <c r="AI20" s="99">
        <f t="shared" si="17"/>
        <v>97.143416053111892</v>
      </c>
      <c r="AJ20" s="120">
        <f t="shared" si="18"/>
        <v>2.0588645881737127</v>
      </c>
      <c r="AK20" s="100">
        <f t="shared" si="19"/>
        <v>5.0392134421148036</v>
      </c>
      <c r="AL20" s="101">
        <f t="shared" si="9"/>
        <v>4.7671288894309667E-2</v>
      </c>
      <c r="AM20" s="101">
        <f t="shared" si="9"/>
        <v>2.3936393047395383</v>
      </c>
      <c r="AN20" s="101">
        <f t="shared" si="9"/>
        <v>1.2513713334756287</v>
      </c>
      <c r="AO20" s="101">
        <f t="shared" si="9"/>
        <v>2.2070904428281213</v>
      </c>
      <c r="AP20" s="120">
        <f t="shared" si="9"/>
        <v>1.5639447271825195</v>
      </c>
      <c r="AQ20" s="100">
        <f t="shared" si="20"/>
        <v>215.67833532251359</v>
      </c>
      <c r="AR20" s="101">
        <f t="shared" si="21"/>
        <v>1.4334756570518916</v>
      </c>
      <c r="AS20" s="158">
        <f t="shared" si="22"/>
        <v>67.141582497944057</v>
      </c>
      <c r="AT20" s="158">
        <f t="shared" si="23"/>
        <v>20.071996188949083</v>
      </c>
      <c r="AU20" s="158">
        <f t="shared" si="24"/>
        <v>61.820603303615684</v>
      </c>
      <c r="AV20" s="159">
        <f t="shared" si="25"/>
        <v>3.1278894543650391</v>
      </c>
    </row>
    <row r="21" spans="2:48" x14ac:dyDescent="0.25">
      <c r="B21" s="260"/>
      <c r="C21" s="23">
        <f>(C20/1000)*60</f>
        <v>0.6</v>
      </c>
      <c r="D21" s="14" t="s">
        <v>22</v>
      </c>
      <c r="G21" s="17">
        <v>14</v>
      </c>
      <c r="H21" s="17">
        <v>210</v>
      </c>
      <c r="I21" s="41">
        <v>24761</v>
      </c>
      <c r="J21" s="42">
        <v>390</v>
      </c>
      <c r="K21" s="42">
        <v>15</v>
      </c>
      <c r="L21" s="42">
        <v>188</v>
      </c>
      <c r="M21" s="42">
        <v>103</v>
      </c>
      <c r="N21" s="42">
        <v>43348</v>
      </c>
      <c r="O21" s="42">
        <v>238</v>
      </c>
      <c r="P21" s="42"/>
      <c r="Q21" s="43">
        <v>196</v>
      </c>
      <c r="R21" s="32">
        <f t="shared" si="0"/>
        <v>3.7011694472393872E-6</v>
      </c>
      <c r="S21" s="33">
        <f t="shared" si="1"/>
        <v>6.130047402078628E-8</v>
      </c>
      <c r="T21" s="33">
        <f t="shared" si="10"/>
        <v>5.9180201317611974E-10</v>
      </c>
      <c r="U21" s="33">
        <f t="shared" si="3"/>
        <v>2.9248441764601219E-8</v>
      </c>
      <c r="V21" s="33">
        <f t="shared" si="4"/>
        <v>1.5238901839285084E-8</v>
      </c>
      <c r="W21" s="33">
        <f t="shared" si="5"/>
        <v>5.5150500503601565E-6</v>
      </c>
      <c r="X21" s="33">
        <f t="shared" si="6"/>
        <v>2.5877128980082366E-8</v>
      </c>
      <c r="Y21" s="33">
        <f t="shared" si="7"/>
        <v>0</v>
      </c>
      <c r="Z21" s="34">
        <f t="shared" si="8"/>
        <v>1.921904595940847E-8</v>
      </c>
      <c r="AA21" s="38">
        <f>((Branco!$O$10-R21)/(Branco!$O$10))*100</f>
        <v>4.3939920460249446</v>
      </c>
      <c r="AB21" s="39">
        <f>((Branco!$T$10-W21)/(Branco!$T$10))*100</f>
        <v>2.5943926193670981</v>
      </c>
      <c r="AC21" s="40">
        <f t="shared" si="11"/>
        <v>40.468824865274343</v>
      </c>
      <c r="AD21" s="23">
        <f t="shared" si="12"/>
        <v>0.39069081289681651</v>
      </c>
      <c r="AE21" s="23">
        <f t="shared" si="13"/>
        <v>19.308987185848846</v>
      </c>
      <c r="AF21" s="23">
        <f t="shared" si="14"/>
        <v>10.060288432093024</v>
      </c>
      <c r="AG21" s="23">
        <f t="shared" si="15"/>
        <v>17.083342624005965</v>
      </c>
      <c r="AH21" s="23">
        <f t="shared" si="16"/>
        <v>12.687866079880989</v>
      </c>
      <c r="AI21" s="39">
        <f t="shared" si="17"/>
        <v>97.349084808741281</v>
      </c>
      <c r="AJ21" s="117">
        <f t="shared" si="18"/>
        <v>1.7781969456999196</v>
      </c>
      <c r="AK21" s="40">
        <f t="shared" si="19"/>
        <v>4.3522599800732893</v>
      </c>
      <c r="AL21" s="23">
        <f t="shared" si="9"/>
        <v>4.2017231664470488E-2</v>
      </c>
      <c r="AM21" s="23">
        <f t="shared" si="9"/>
        <v>2.0766042123656856</v>
      </c>
      <c r="AN21" s="23">
        <f t="shared" si="9"/>
        <v>1.081943715360115</v>
      </c>
      <c r="AO21" s="23">
        <f t="shared" si="9"/>
        <v>1.8372450565556429</v>
      </c>
      <c r="AP21" s="117">
        <f t="shared" si="9"/>
        <v>1.3645291642599577</v>
      </c>
      <c r="AQ21" s="40">
        <f t="shared" si="20"/>
        <v>186.27672714713677</v>
      </c>
      <c r="AR21" s="23">
        <f t="shared" si="21"/>
        <v>1.2634581561506275</v>
      </c>
      <c r="AS21" s="1">
        <f t="shared" si="22"/>
        <v>58.248748156857481</v>
      </c>
      <c r="AT21" s="1">
        <f t="shared" si="23"/>
        <v>17.354377194376244</v>
      </c>
      <c r="AU21" s="1">
        <f t="shared" si="24"/>
        <v>51.461234034123557</v>
      </c>
      <c r="AV21" s="156">
        <f t="shared" si="25"/>
        <v>2.7290583285199155</v>
      </c>
    </row>
    <row r="22" spans="2:48" ht="18.75" thickBot="1" x14ac:dyDescent="0.4">
      <c r="B22" s="254"/>
      <c r="C22" s="25">
        <f>(1*C21)/(0.082057*298)</f>
        <v>2.4536880690153747E-2</v>
      </c>
      <c r="D22" s="15" t="s">
        <v>23</v>
      </c>
      <c r="G22" s="17">
        <v>15</v>
      </c>
      <c r="H22" s="17">
        <v>225</v>
      </c>
      <c r="I22" s="41">
        <v>24673</v>
      </c>
      <c r="J22" s="42">
        <v>382</v>
      </c>
      <c r="K22" s="42">
        <v>17</v>
      </c>
      <c r="L22" s="42">
        <v>184</v>
      </c>
      <c r="M22" s="42">
        <v>102</v>
      </c>
      <c r="N22" s="42">
        <v>43332</v>
      </c>
      <c r="O22" s="42">
        <v>231</v>
      </c>
      <c r="P22" s="42"/>
      <c r="Q22" s="43">
        <v>199</v>
      </c>
      <c r="R22" s="32">
        <f t="shared" si="0"/>
        <v>3.6880155798125036E-6</v>
      </c>
      <c r="S22" s="33">
        <f t="shared" si="1"/>
        <v>6.0043028399847064E-8</v>
      </c>
      <c r="T22" s="33">
        <f t="shared" si="10"/>
        <v>8.8770301976417965E-10</v>
      </c>
      <c r="U22" s="33">
        <f t="shared" si="3"/>
        <v>2.8626134493013959E-8</v>
      </c>
      <c r="V22" s="33">
        <f t="shared" si="4"/>
        <v>1.5090951335991054E-8</v>
      </c>
      <c r="W22" s="33">
        <f t="shared" si="5"/>
        <v>5.5130144131726101E-6</v>
      </c>
      <c r="X22" s="33">
        <f t="shared" si="6"/>
        <v>2.5116036951256414E-8</v>
      </c>
      <c r="Y22" s="33">
        <f t="shared" si="7"/>
        <v>0</v>
      </c>
      <c r="Z22" s="34">
        <f t="shared" si="8"/>
        <v>1.9513215030215743E-8</v>
      </c>
      <c r="AA22" s="38">
        <f>((Branco!$O$10-R22)/(Branco!$O$10))*100</f>
        <v>4.733773504768525</v>
      </c>
      <c r="AB22" s="39">
        <f>((Branco!$T$10-W22)/(Branco!$T$10))*100</f>
        <v>2.6303455980071755</v>
      </c>
      <c r="AC22" s="40">
        <f t="shared" si="11"/>
        <v>40.222539677075027</v>
      </c>
      <c r="AD22" s="23">
        <f t="shared" si="12"/>
        <v>0.59466803866300288</v>
      </c>
      <c r="AE22" s="23">
        <f t="shared" si="13"/>
        <v>19.176511597297662</v>
      </c>
      <c r="AF22" s="23">
        <f t="shared" si="14"/>
        <v>10.109356657271048</v>
      </c>
      <c r="AG22" s="23">
        <f t="shared" si="15"/>
        <v>16.825113917894367</v>
      </c>
      <c r="AH22" s="23">
        <f t="shared" si="16"/>
        <v>13.071810111798902</v>
      </c>
      <c r="AI22" s="39">
        <f t="shared" si="17"/>
        <v>97.235546945435502</v>
      </c>
      <c r="AJ22" s="117">
        <f t="shared" si="18"/>
        <v>1.904043926178385</v>
      </c>
      <c r="AK22" s="40">
        <f t="shared" si="19"/>
        <v>4.6602791666285217</v>
      </c>
      <c r="AL22" s="23">
        <f t="shared" si="9"/>
        <v>6.8899654121556117E-2</v>
      </c>
      <c r="AM22" s="23">
        <f t="shared" si="9"/>
        <v>2.2218362689920368</v>
      </c>
      <c r="AN22" s="23">
        <f t="shared" si="9"/>
        <v>1.1712941200664539</v>
      </c>
      <c r="AO22" s="23">
        <f t="shared" si="9"/>
        <v>1.9493977381145975</v>
      </c>
      <c r="AP22" s="117">
        <f t="shared" si="9"/>
        <v>1.5145310272106227</v>
      </c>
      <c r="AQ22" s="40">
        <f t="shared" si="20"/>
        <v>199.45994833170073</v>
      </c>
      <c r="AR22" s="23">
        <f t="shared" si="21"/>
        <v>2.0718125994351926</v>
      </c>
      <c r="AS22" s="1">
        <f t="shared" si="22"/>
        <v>62.322507345226633</v>
      </c>
      <c r="AT22" s="1">
        <f t="shared" si="23"/>
        <v>18.78755768586592</v>
      </c>
      <c r="AU22" s="1">
        <f t="shared" si="24"/>
        <v>54.60263064458988</v>
      </c>
      <c r="AV22" s="156">
        <f t="shared" si="25"/>
        <v>3.0290620544212454</v>
      </c>
    </row>
    <row r="23" spans="2:48" x14ac:dyDescent="0.25">
      <c r="B23" s="253" t="s">
        <v>24</v>
      </c>
      <c r="C23" s="24">
        <v>20</v>
      </c>
      <c r="D23" s="13" t="s">
        <v>21</v>
      </c>
      <c r="G23" s="17">
        <v>16</v>
      </c>
      <c r="H23" s="17">
        <v>240</v>
      </c>
      <c r="I23" s="41">
        <v>24920</v>
      </c>
      <c r="J23" s="42">
        <v>385</v>
      </c>
      <c r="K23" s="42">
        <v>17</v>
      </c>
      <c r="L23" s="42">
        <v>187</v>
      </c>
      <c r="M23" s="42">
        <v>103</v>
      </c>
      <c r="N23" s="42">
        <v>43357</v>
      </c>
      <c r="O23" s="42">
        <v>233</v>
      </c>
      <c r="P23" s="42"/>
      <c r="Q23" s="43">
        <v>196</v>
      </c>
      <c r="R23" s="32">
        <f t="shared" si="0"/>
        <v>3.7249360940675068E-6</v>
      </c>
      <c r="S23" s="33">
        <f t="shared" si="1"/>
        <v>6.0514570507699278E-8</v>
      </c>
      <c r="T23" s="33">
        <f t="shared" si="10"/>
        <v>8.8770301976417965E-10</v>
      </c>
      <c r="U23" s="33">
        <f t="shared" si="3"/>
        <v>2.9092864946704404E-8</v>
      </c>
      <c r="V23" s="33">
        <f t="shared" si="4"/>
        <v>1.5238901839285084E-8</v>
      </c>
      <c r="W23" s="33">
        <f t="shared" si="5"/>
        <v>5.516195096278151E-6</v>
      </c>
      <c r="X23" s="33">
        <f t="shared" si="6"/>
        <v>2.5333491816635258E-8</v>
      </c>
      <c r="Y23" s="33">
        <f t="shared" si="7"/>
        <v>0</v>
      </c>
      <c r="Z23" s="34">
        <f t="shared" si="8"/>
        <v>1.921904595940847E-8</v>
      </c>
      <c r="AA23" s="38">
        <f>((Branco!$O$10-R23)/(Branco!$O$10))*100</f>
        <v>3.7800687285223322</v>
      </c>
      <c r="AB23" s="39">
        <f>((Branco!$T$10-W23)/(Branco!$T$10))*100</f>
        <v>2.5741690688820604</v>
      </c>
      <c r="AC23" s="40">
        <f t="shared" si="11"/>
        <v>40.266117757809639</v>
      </c>
      <c r="AD23" s="23">
        <f t="shared" si="12"/>
        <v>0.59067351925169687</v>
      </c>
      <c r="AE23" s="23">
        <f t="shared" si="13"/>
        <v>19.358258945372622</v>
      </c>
      <c r="AF23" s="23">
        <f t="shared" si="14"/>
        <v>10.139895413820796</v>
      </c>
      <c r="AG23" s="23">
        <f t="shared" si="15"/>
        <v>16.85678930127013</v>
      </c>
      <c r="AH23" s="23">
        <f t="shared" si="16"/>
        <v>12.788265062475105</v>
      </c>
      <c r="AI23" s="39">
        <f t="shared" si="17"/>
        <v>97.468169129085993</v>
      </c>
      <c r="AJ23" s="117">
        <f t="shared" si="18"/>
        <v>1.5220869255529399</v>
      </c>
      <c r="AK23" s="40">
        <f t="shared" si="19"/>
        <v>3.7254129967416874</v>
      </c>
      <c r="AL23" s="23">
        <f t="shared" si="9"/>
        <v>5.4648993446223995E-2</v>
      </c>
      <c r="AM23" s="23">
        <f t="shared" si="9"/>
        <v>1.791022166655114</v>
      </c>
      <c r="AN23" s="23">
        <f t="shared" si="9"/>
        <v>0.93814105416017857</v>
      </c>
      <c r="AO23" s="23">
        <f t="shared" si="9"/>
        <v>1.5595867057262593</v>
      </c>
      <c r="AP23" s="117">
        <f t="shared" si="9"/>
        <v>1.1831676735282552</v>
      </c>
      <c r="AQ23" s="40">
        <f t="shared" si="20"/>
        <v>159.4476762605442</v>
      </c>
      <c r="AR23" s="23">
        <f t="shared" si="21"/>
        <v>1.6432952329279555</v>
      </c>
      <c r="AS23" s="1">
        <f t="shared" si="22"/>
        <v>50.238171774675948</v>
      </c>
      <c r="AT23" s="1">
        <f t="shared" si="23"/>
        <v>15.047782508729263</v>
      </c>
      <c r="AU23" s="1">
        <f t="shared" si="24"/>
        <v>43.684023627392527</v>
      </c>
      <c r="AV23" s="156">
        <f t="shared" si="25"/>
        <v>2.3663353470565105</v>
      </c>
    </row>
    <row r="24" spans="2:48" x14ac:dyDescent="0.25">
      <c r="B24" s="260"/>
      <c r="C24" s="23">
        <f>(C23/1000)*60</f>
        <v>1.2</v>
      </c>
      <c r="D24" s="14" t="s">
        <v>22</v>
      </c>
      <c r="G24" s="91">
        <v>17</v>
      </c>
      <c r="H24" s="91">
        <v>255</v>
      </c>
      <c r="I24" s="92">
        <v>25238</v>
      </c>
      <c r="J24" s="93">
        <v>381</v>
      </c>
      <c r="K24" s="93">
        <v>17</v>
      </c>
      <c r="L24" s="93">
        <v>185</v>
      </c>
      <c r="M24" s="93">
        <v>102</v>
      </c>
      <c r="N24" s="93">
        <v>43411</v>
      </c>
      <c r="O24" s="93">
        <v>227</v>
      </c>
      <c r="P24" s="93"/>
      <c r="Q24" s="94">
        <v>192</v>
      </c>
      <c r="R24" s="95">
        <f t="shared" si="0"/>
        <v>3.7724693877237455E-6</v>
      </c>
      <c r="S24" s="96">
        <f t="shared" si="1"/>
        <v>5.9885847697229663E-8</v>
      </c>
      <c r="T24" s="96">
        <f t="shared" si="10"/>
        <v>8.8770301976417965E-10</v>
      </c>
      <c r="U24" s="96">
        <f t="shared" si="3"/>
        <v>2.8781711310910772E-8</v>
      </c>
      <c r="V24" s="96">
        <f t="shared" si="4"/>
        <v>1.5090951335991054E-8</v>
      </c>
      <c r="W24" s="96">
        <f t="shared" si="5"/>
        <v>5.5230653717861207E-6</v>
      </c>
      <c r="X24" s="96">
        <f t="shared" si="6"/>
        <v>2.4681127220498729E-8</v>
      </c>
      <c r="Y24" s="96">
        <f t="shared" si="7"/>
        <v>0</v>
      </c>
      <c r="Z24" s="97">
        <f t="shared" si="8"/>
        <v>1.8826820531665441E-8</v>
      </c>
      <c r="AA24" s="98">
        <f>((Branco!$O$10-R24)/(Branco!$O$10))*100</f>
        <v>2.5522220935171185</v>
      </c>
      <c r="AB24" s="99">
        <f>((Branco!$T$10-W24)/(Branco!$T$10))*100</f>
        <v>2.452827765971787</v>
      </c>
      <c r="AC24" s="100">
        <f t="shared" si="11"/>
        <v>40.421306594498382</v>
      </c>
      <c r="AD24" s="101">
        <f t="shared" si="12"/>
        <v>0.59917521929659323</v>
      </c>
      <c r="AE24" s="101">
        <f t="shared" si="13"/>
        <v>19.426866646265829</v>
      </c>
      <c r="AF24" s="101">
        <f t="shared" si="14"/>
        <v>10.185978728042084</v>
      </c>
      <c r="AG24" s="101">
        <f t="shared" si="15"/>
        <v>16.65908472267898</v>
      </c>
      <c r="AH24" s="101">
        <f t="shared" si="16"/>
        <v>12.707588089218117</v>
      </c>
      <c r="AI24" s="99">
        <f t="shared" si="17"/>
        <v>97.774565055351204</v>
      </c>
      <c r="AJ24" s="120">
        <f t="shared" si="18"/>
        <v>1.0316415173930797</v>
      </c>
      <c r="AK24" s="100">
        <f t="shared" si="19"/>
        <v>2.5250139478586702</v>
      </c>
      <c r="AL24" s="101">
        <f t="shared" si="19"/>
        <v>3.7428918394762999E-2</v>
      </c>
      <c r="AM24" s="101">
        <f t="shared" si="19"/>
        <v>1.2135458592941195</v>
      </c>
      <c r="AN24" s="101">
        <f t="shared" si="19"/>
        <v>0.63629161271097079</v>
      </c>
      <c r="AO24" s="101">
        <f t="shared" si="19"/>
        <v>1.0406497173708127</v>
      </c>
      <c r="AP24" s="120">
        <f t="shared" si="19"/>
        <v>0.79380999458552115</v>
      </c>
      <c r="AQ24" s="100">
        <f t="shared" si="20"/>
        <v>108.07059696835108</v>
      </c>
      <c r="AR24" s="101">
        <f t="shared" si="21"/>
        <v>1.1254875761305234</v>
      </c>
      <c r="AS24" s="158">
        <f t="shared" si="22"/>
        <v>34.039961353200056</v>
      </c>
      <c r="AT24" s="158">
        <f t="shared" si="23"/>
        <v>10.206117467883971</v>
      </c>
      <c r="AU24" s="158">
        <f t="shared" si="24"/>
        <v>29.148598583556463</v>
      </c>
      <c r="AV24" s="159">
        <f t="shared" si="25"/>
        <v>1.5876199891710423</v>
      </c>
    </row>
    <row r="25" spans="2:48" ht="18.75" thickBot="1" x14ac:dyDescent="0.4">
      <c r="B25" s="254"/>
      <c r="C25" s="25">
        <f>(1*C24)/(0.082057*298)</f>
        <v>4.9073761380307494E-2</v>
      </c>
      <c r="D25" s="15" t="s">
        <v>25</v>
      </c>
      <c r="G25" s="17">
        <v>18</v>
      </c>
      <c r="H25" s="17">
        <v>270</v>
      </c>
      <c r="I25" s="41">
        <v>24902</v>
      </c>
      <c r="J25" s="42">
        <v>369</v>
      </c>
      <c r="K25" s="42">
        <v>17</v>
      </c>
      <c r="L25" s="42">
        <v>179</v>
      </c>
      <c r="M25" s="42">
        <v>99</v>
      </c>
      <c r="N25" s="42">
        <v>43388</v>
      </c>
      <c r="O25" s="42">
        <v>221</v>
      </c>
      <c r="P25" s="42"/>
      <c r="Q25" s="43">
        <v>192</v>
      </c>
      <c r="R25" s="32">
        <f t="shared" si="0"/>
        <v>3.7222455302756439E-6</v>
      </c>
      <c r="S25" s="33">
        <f t="shared" si="1"/>
        <v>5.7999679265820859E-8</v>
      </c>
      <c r="T25" s="33">
        <f t="shared" si="10"/>
        <v>8.8770301976417965E-10</v>
      </c>
      <c r="U25" s="33">
        <f t="shared" si="3"/>
        <v>2.7848250403529883E-8</v>
      </c>
      <c r="V25" s="33">
        <f t="shared" si="4"/>
        <v>1.4647099826108964E-8</v>
      </c>
      <c r="W25" s="33">
        <f t="shared" si="5"/>
        <v>5.5201391433290224E-6</v>
      </c>
      <c r="X25" s="33">
        <f t="shared" si="6"/>
        <v>2.4028762624362196E-8</v>
      </c>
      <c r="Y25" s="33">
        <f t="shared" si="7"/>
        <v>0</v>
      </c>
      <c r="Z25" s="34">
        <f t="shared" si="8"/>
        <v>1.8826820531665441E-8</v>
      </c>
      <c r="AA25" s="38">
        <f>((Branco!$O$10-R25)/(Branco!$O$10))*100</f>
        <v>3.8495694814471646</v>
      </c>
      <c r="AB25" s="39">
        <f>((Branco!$T$10-W25)/(Branco!$T$10))*100</f>
        <v>2.5045101727669041</v>
      </c>
      <c r="AC25" s="40">
        <f t="shared" si="11"/>
        <v>40.21100703783447</v>
      </c>
      <c r="AD25" s="23">
        <f t="shared" si="12"/>
        <v>0.61544189256025106</v>
      </c>
      <c r="AE25" s="23">
        <f t="shared" si="13"/>
        <v>19.307110093410763</v>
      </c>
      <c r="AF25" s="23">
        <f t="shared" si="14"/>
        <v>10.154791227244143</v>
      </c>
      <c r="AG25" s="23">
        <f t="shared" si="15"/>
        <v>16.65907045055118</v>
      </c>
      <c r="AH25" s="23">
        <f t="shared" si="16"/>
        <v>13.052579298399181</v>
      </c>
      <c r="AI25" s="39">
        <f t="shared" si="17"/>
        <v>97.460795078683944</v>
      </c>
      <c r="AJ25" s="117">
        <f t="shared" si="18"/>
        <v>1.5479506551110473</v>
      </c>
      <c r="AK25" s="40">
        <f t="shared" si="19"/>
        <v>3.788716263212478</v>
      </c>
      <c r="AL25" s="23">
        <f t="shared" si="19"/>
        <v>5.7987473559450137E-2</v>
      </c>
      <c r="AM25" s="23">
        <f t="shared" si="19"/>
        <v>1.8191328045505852</v>
      </c>
      <c r="AN25" s="23">
        <f t="shared" si="19"/>
        <v>0.95679331373092735</v>
      </c>
      <c r="AO25" s="23">
        <f t="shared" si="19"/>
        <v>1.569632192663553</v>
      </c>
      <c r="AP25" s="117">
        <f t="shared" si="19"/>
        <v>1.2298254410337375</v>
      </c>
      <c r="AQ25" s="40">
        <f t="shared" si="20"/>
        <v>162.15705606549406</v>
      </c>
      <c r="AR25" s="23">
        <f t="shared" si="21"/>
        <v>1.7436833299326657</v>
      </c>
      <c r="AS25" s="1">
        <f t="shared" si="22"/>
        <v>51.026675167643916</v>
      </c>
      <c r="AT25" s="1">
        <f t="shared" si="23"/>
        <v>15.346964752244073</v>
      </c>
      <c r="AU25" s="1">
        <f t="shared" si="24"/>
        <v>43.965397716506125</v>
      </c>
      <c r="AV25" s="156">
        <f t="shared" si="25"/>
        <v>2.459650882067475</v>
      </c>
    </row>
    <row r="26" spans="2:48" ht="15.75" thickBot="1" x14ac:dyDescent="0.3">
      <c r="G26" s="17">
        <v>19</v>
      </c>
      <c r="H26" s="17">
        <v>285</v>
      </c>
      <c r="I26" s="41">
        <v>25005</v>
      </c>
      <c r="J26" s="42">
        <v>368</v>
      </c>
      <c r="K26" s="42">
        <v>17</v>
      </c>
      <c r="L26" s="42">
        <v>180</v>
      </c>
      <c r="M26" s="42">
        <v>99</v>
      </c>
      <c r="N26" s="42">
        <v>43435</v>
      </c>
      <c r="O26" s="42">
        <v>226</v>
      </c>
      <c r="P26" s="42"/>
      <c r="Q26" s="43">
        <v>194</v>
      </c>
      <c r="R26" s="32">
        <f t="shared" si="0"/>
        <v>3.7376415341957465E-6</v>
      </c>
      <c r="S26" s="33">
        <f t="shared" si="1"/>
        <v>5.7842498563203459E-8</v>
      </c>
      <c r="T26" s="33">
        <f t="shared" si="10"/>
        <v>8.8770301976417965E-10</v>
      </c>
      <c r="U26" s="33">
        <f t="shared" si="3"/>
        <v>2.8003827221426699E-8</v>
      </c>
      <c r="V26" s="33">
        <f t="shared" si="4"/>
        <v>1.4647099826108964E-8</v>
      </c>
      <c r="W26" s="33">
        <f t="shared" si="5"/>
        <v>5.5261188275674402E-6</v>
      </c>
      <c r="X26" s="33">
        <f t="shared" si="6"/>
        <v>2.4572399787809305E-8</v>
      </c>
      <c r="Y26" s="33">
        <f t="shared" si="7"/>
        <v>0</v>
      </c>
      <c r="Z26" s="34">
        <f t="shared" si="8"/>
        <v>1.9022933245536954E-8</v>
      </c>
      <c r="AA26" s="38">
        <f>((Branco!$O$10-R26)/(Branco!$O$10))*100</f>
        <v>3.4518707285995611</v>
      </c>
      <c r="AB26" s="39">
        <f>((Branco!$T$10-W26)/(Branco!$T$10))*100</f>
        <v>2.3988982980116709</v>
      </c>
      <c r="AC26" s="40">
        <f t="shared" si="11"/>
        <v>39.897855072032499</v>
      </c>
      <c r="AD26" s="23">
        <f t="shared" si="12"/>
        <v>0.61230837721950815</v>
      </c>
      <c r="AE26" s="23">
        <f t="shared" si="13"/>
        <v>19.316119941151495</v>
      </c>
      <c r="AF26" s="23">
        <f t="shared" si="14"/>
        <v>10.103088224121883</v>
      </c>
      <c r="AG26" s="23">
        <f t="shared" si="15"/>
        <v>16.949234038270454</v>
      </c>
      <c r="AH26" s="23">
        <f t="shared" si="16"/>
        <v>13.121394347204154</v>
      </c>
      <c r="AI26" s="39">
        <f t="shared" si="17"/>
        <v>97.627646513141841</v>
      </c>
      <c r="AJ26" s="117">
        <f t="shared" si="18"/>
        <v>1.3772223805705652</v>
      </c>
      <c r="AK26" s="40">
        <f t="shared" si="19"/>
        <v>3.3708470060717679</v>
      </c>
      <c r="AL26" s="23">
        <f t="shared" si="19"/>
        <v>5.1732050668304171E-2</v>
      </c>
      <c r="AM26" s="23">
        <f t="shared" si="19"/>
        <v>1.6319595365465027</v>
      </c>
      <c r="AN26" s="23">
        <f t="shared" si="19"/>
        <v>0.85357883602701878</v>
      </c>
      <c r="AO26" s="23">
        <f t="shared" si="19"/>
        <v>1.4319886297136513</v>
      </c>
      <c r="AP26" s="117">
        <f t="shared" si="19"/>
        <v>1.1085862327913594</v>
      </c>
      <c r="AQ26" s="40">
        <f t="shared" si="20"/>
        <v>144.27225185987166</v>
      </c>
      <c r="AR26" s="23">
        <f t="shared" si="21"/>
        <v>1.5555827635959065</v>
      </c>
      <c r="AS26" s="1">
        <f t="shared" si="22"/>
        <v>45.776465000129406</v>
      </c>
      <c r="AT26" s="1">
        <f t="shared" si="23"/>
        <v>13.691404529873381</v>
      </c>
      <c r="AU26" s="1">
        <f t="shared" si="24"/>
        <v>40.110001518279375</v>
      </c>
      <c r="AV26" s="156">
        <f t="shared" si="25"/>
        <v>2.2171724655827187</v>
      </c>
    </row>
    <row r="27" spans="2:48" x14ac:dyDescent="0.25">
      <c r="B27" s="261" t="s">
        <v>26</v>
      </c>
      <c r="C27" s="262"/>
      <c r="D27" s="21">
        <f>(1*(0.25/1000))/(0.082057*373)</f>
        <v>8.1679964763916645E-6</v>
      </c>
      <c r="G27" s="17">
        <v>20</v>
      </c>
      <c r="H27" s="17">
        <v>300</v>
      </c>
      <c r="I27" s="41">
        <v>25029</v>
      </c>
      <c r="J27" s="42">
        <v>362</v>
      </c>
      <c r="K27" s="42">
        <v>17</v>
      </c>
      <c r="L27" s="42">
        <v>177</v>
      </c>
      <c r="M27" s="42">
        <v>98</v>
      </c>
      <c r="N27" s="42">
        <v>43430</v>
      </c>
      <c r="O27" s="42">
        <v>221</v>
      </c>
      <c r="P27" s="42"/>
      <c r="Q27" s="43">
        <v>193</v>
      </c>
      <c r="R27" s="32">
        <f t="shared" si="0"/>
        <v>3.7412289525848969E-6</v>
      </c>
      <c r="S27" s="33">
        <f t="shared" si="1"/>
        <v>5.6899414347499057E-8</v>
      </c>
      <c r="T27" s="33">
        <f t="shared" si="10"/>
        <v>8.8770301976417965E-10</v>
      </c>
      <c r="U27" s="33">
        <f t="shared" si="3"/>
        <v>2.7537096767736252E-8</v>
      </c>
      <c r="V27" s="33">
        <f t="shared" si="4"/>
        <v>1.4499149322814934E-8</v>
      </c>
      <c r="W27" s="33">
        <f t="shared" si="5"/>
        <v>5.5254826909463319E-6</v>
      </c>
      <c r="X27" s="33">
        <f t="shared" si="6"/>
        <v>2.4028762624362196E-8</v>
      </c>
      <c r="Y27" s="33">
        <f t="shared" si="7"/>
        <v>0</v>
      </c>
      <c r="Z27" s="34">
        <f t="shared" si="8"/>
        <v>1.8924876888601198E-8</v>
      </c>
      <c r="AA27" s="38">
        <f>((Branco!$O$10-R27)/(Branco!$O$10))*100</f>
        <v>3.3592030580331222</v>
      </c>
      <c r="AB27" s="39">
        <f>((Branco!$T$10-W27)/(Branco!$T$10))*100</f>
        <v>2.4101336038366972</v>
      </c>
      <c r="AC27" s="40">
        <f t="shared" si="11"/>
        <v>39.851946156304088</v>
      </c>
      <c r="AD27" s="23">
        <f t="shared" si="12"/>
        <v>0.62174089754907236</v>
      </c>
      <c r="AE27" s="23">
        <f t="shared" si="13"/>
        <v>19.286787223970709</v>
      </c>
      <c r="AF27" s="23">
        <f t="shared" si="14"/>
        <v>10.155101326634847</v>
      </c>
      <c r="AG27" s="23">
        <f t="shared" si="15"/>
        <v>16.82957487858193</v>
      </c>
      <c r="AH27" s="23">
        <f t="shared" si="16"/>
        <v>13.254849516959363</v>
      </c>
      <c r="AI27" s="39">
        <f t="shared" si="17"/>
        <v>97.616851038094694</v>
      </c>
      <c r="AJ27" s="117">
        <f t="shared" si="18"/>
        <v>1.3387077939682803</v>
      </c>
      <c r="AK27" s="40">
        <f t="shared" si="19"/>
        <v>3.2765798922272928</v>
      </c>
      <c r="AL27" s="23">
        <f t="shared" si="19"/>
        <v>5.1118801453122573E-2</v>
      </c>
      <c r="AM27" s="23">
        <f t="shared" si="19"/>
        <v>1.5857368409530497</v>
      </c>
      <c r="AN27" s="23">
        <f t="shared" si="19"/>
        <v>0.83494042373433519</v>
      </c>
      <c r="AO27" s="23">
        <f t="shared" si="19"/>
        <v>1.3837077473109081</v>
      </c>
      <c r="AP27" s="117">
        <f t="shared" si="19"/>
        <v>1.0897980548158879</v>
      </c>
      <c r="AQ27" s="40">
        <f t="shared" si="20"/>
        <v>140.23761938732812</v>
      </c>
      <c r="AR27" s="23">
        <f t="shared" si="21"/>
        <v>1.5371423596953957</v>
      </c>
      <c r="AS27" s="1">
        <f t="shared" si="22"/>
        <v>44.479918388733047</v>
      </c>
      <c r="AT27" s="1">
        <f t="shared" si="23"/>
        <v>13.392444396698735</v>
      </c>
      <c r="AU27" s="1">
        <f t="shared" si="24"/>
        <v>38.757654002178541</v>
      </c>
      <c r="AV27" s="156">
        <f t="shared" si="25"/>
        <v>2.1795961096317757</v>
      </c>
    </row>
    <row r="28" spans="2:48" x14ac:dyDescent="0.25">
      <c r="B28" s="249" t="s">
        <v>29</v>
      </c>
      <c r="C28" s="250"/>
      <c r="D28" s="22">
        <f>1/3</f>
        <v>0.33333333333333331</v>
      </c>
      <c r="G28" s="91">
        <v>21</v>
      </c>
      <c r="H28" s="91">
        <v>315</v>
      </c>
      <c r="I28" s="92"/>
      <c r="J28" s="93"/>
      <c r="K28" s="93"/>
      <c r="L28" s="93"/>
      <c r="M28" s="93"/>
      <c r="N28" s="93"/>
      <c r="O28" s="93"/>
      <c r="P28" s="93"/>
      <c r="Q28" s="94"/>
      <c r="R28" s="95">
        <f t="shared" si="0"/>
        <v>0</v>
      </c>
      <c r="S28" s="96">
        <f t="shared" si="1"/>
        <v>0</v>
      </c>
      <c r="T28" s="96">
        <f t="shared" si="10"/>
        <v>-1.6274555362343292E-9</v>
      </c>
      <c r="U28" s="96">
        <f t="shared" si="3"/>
        <v>0</v>
      </c>
      <c r="V28" s="96">
        <f t="shared" si="4"/>
        <v>0</v>
      </c>
      <c r="W28" s="96">
        <f t="shared" si="5"/>
        <v>0</v>
      </c>
      <c r="X28" s="96">
        <f t="shared" si="6"/>
        <v>0</v>
      </c>
      <c r="Y28" s="96">
        <f t="shared" si="7"/>
        <v>0</v>
      </c>
      <c r="Z28" s="97">
        <f t="shared" si="8"/>
        <v>0</v>
      </c>
      <c r="AA28" s="98">
        <f>((Branco!$O$10-R28)/(Branco!$O$10))*100</f>
        <v>100</v>
      </c>
      <c r="AB28" s="99">
        <f>((Branco!$T$10-W28)/(Branco!$T$10))*100</f>
        <v>100</v>
      </c>
      <c r="AC28" s="100">
        <f t="shared" si="11"/>
        <v>0</v>
      </c>
      <c r="AD28" s="101">
        <f t="shared" si="12"/>
        <v>100</v>
      </c>
      <c r="AE28" s="101">
        <f t="shared" si="13"/>
        <v>0</v>
      </c>
      <c r="AF28" s="101">
        <f t="shared" si="14"/>
        <v>0</v>
      </c>
      <c r="AG28" s="101">
        <f t="shared" si="15"/>
        <v>0</v>
      </c>
      <c r="AH28" s="101">
        <f t="shared" si="16"/>
        <v>0</v>
      </c>
      <c r="AI28" s="99">
        <f t="shared" si="17"/>
        <v>-1.5463766882863227E-2</v>
      </c>
      <c r="AJ28" s="120">
        <f t="shared" si="18"/>
        <v>0</v>
      </c>
      <c r="AK28" s="100">
        <f t="shared" si="19"/>
        <v>0</v>
      </c>
      <c r="AL28" s="101">
        <f t="shared" si="19"/>
        <v>244.75691461499994</v>
      </c>
      <c r="AM28" s="101">
        <f t="shared" si="19"/>
        <v>0</v>
      </c>
      <c r="AN28" s="101">
        <f t="shared" si="19"/>
        <v>0</v>
      </c>
      <c r="AO28" s="101">
        <f t="shared" si="19"/>
        <v>0</v>
      </c>
      <c r="AP28" s="120">
        <f t="shared" si="19"/>
        <v>0</v>
      </c>
      <c r="AQ28" s="100">
        <f t="shared" si="20"/>
        <v>0</v>
      </c>
      <c r="AR28" s="101">
        <f t="shared" si="21"/>
        <v>7359.8404224730484</v>
      </c>
      <c r="AS28" s="158">
        <f t="shared" si="22"/>
        <v>0</v>
      </c>
      <c r="AT28" s="158">
        <f t="shared" si="23"/>
        <v>0</v>
      </c>
      <c r="AU28" s="158">
        <f t="shared" si="24"/>
        <v>0</v>
      </c>
      <c r="AV28" s="159">
        <f t="shared" si="25"/>
        <v>0</v>
      </c>
    </row>
    <row r="29" spans="2:48" x14ac:dyDescent="0.25">
      <c r="B29" s="249" t="s">
        <v>30</v>
      </c>
      <c r="C29" s="250"/>
      <c r="D29" s="22">
        <f>2/3</f>
        <v>0.66666666666666663</v>
      </c>
      <c r="G29" s="17">
        <v>22</v>
      </c>
      <c r="H29" s="17"/>
      <c r="I29" s="41"/>
      <c r="J29" s="42"/>
      <c r="K29" s="42"/>
      <c r="L29" s="42"/>
      <c r="M29" s="42"/>
      <c r="N29" s="42"/>
      <c r="O29" s="42"/>
      <c r="P29" s="42"/>
      <c r="Q29" s="43"/>
      <c r="R29" s="32">
        <f t="shared" si="0"/>
        <v>0</v>
      </c>
      <c r="S29" s="33">
        <f t="shared" si="1"/>
        <v>0</v>
      </c>
      <c r="T29" s="33">
        <f t="shared" si="10"/>
        <v>-1.6274555362343292E-9</v>
      </c>
      <c r="U29" s="33">
        <f t="shared" si="3"/>
        <v>0</v>
      </c>
      <c r="V29" s="33">
        <f t="shared" si="4"/>
        <v>0</v>
      </c>
      <c r="W29" s="33">
        <f t="shared" si="5"/>
        <v>0</v>
      </c>
      <c r="X29" s="33">
        <f t="shared" si="6"/>
        <v>0</v>
      </c>
      <c r="Y29" s="33">
        <f t="shared" si="7"/>
        <v>0</v>
      </c>
      <c r="Z29" s="34">
        <f t="shared" si="8"/>
        <v>0</v>
      </c>
      <c r="AA29" s="38">
        <f>((Branco!$O$10-R29)/(Branco!$O$10))*100</f>
        <v>100</v>
      </c>
      <c r="AB29" s="39">
        <f>((Branco!$T$10-W29)/(Branco!$T$10))*100</f>
        <v>100</v>
      </c>
      <c r="AC29" s="40">
        <f t="shared" si="11"/>
        <v>0</v>
      </c>
      <c r="AD29" s="23">
        <f t="shared" si="12"/>
        <v>100</v>
      </c>
      <c r="AE29" s="23">
        <f t="shared" si="13"/>
        <v>0</v>
      </c>
      <c r="AF29" s="23">
        <f t="shared" si="14"/>
        <v>0</v>
      </c>
      <c r="AG29" s="23">
        <f t="shared" si="15"/>
        <v>0</v>
      </c>
      <c r="AH29" s="23">
        <f t="shared" si="16"/>
        <v>0</v>
      </c>
      <c r="AI29" s="39">
        <f t="shared" si="17"/>
        <v>-1.5463766882863227E-2</v>
      </c>
      <c r="AJ29" s="14">
        <f t="shared" ref="AJ29:AJ31" si="26">AC29*AA29/100</f>
        <v>0</v>
      </c>
      <c r="AK29" s="40">
        <f t="shared" si="19"/>
        <v>0</v>
      </c>
      <c r="AL29" s="23">
        <f t="shared" si="19"/>
        <v>244.75691461499994</v>
      </c>
      <c r="AM29" s="23">
        <f t="shared" si="19"/>
        <v>0</v>
      </c>
      <c r="AN29" s="23">
        <f t="shared" si="19"/>
        <v>0</v>
      </c>
      <c r="AO29" s="23">
        <f t="shared" si="19"/>
        <v>0</v>
      </c>
      <c r="AP29" s="117">
        <f t="shared" si="19"/>
        <v>0</v>
      </c>
      <c r="AQ29" s="40">
        <f t="shared" si="20"/>
        <v>0</v>
      </c>
      <c r="AR29" s="23">
        <f t="shared" si="21"/>
        <v>7359.8404224730484</v>
      </c>
      <c r="AS29" s="1">
        <f t="shared" si="22"/>
        <v>0</v>
      </c>
      <c r="AT29" s="1">
        <f t="shared" si="23"/>
        <v>0</v>
      </c>
      <c r="AU29" s="1">
        <f t="shared" si="24"/>
        <v>0</v>
      </c>
      <c r="AV29" s="156">
        <f t="shared" si="25"/>
        <v>0</v>
      </c>
    </row>
    <row r="30" spans="2:48" x14ac:dyDescent="0.25">
      <c r="B30" s="249" t="s">
        <v>27</v>
      </c>
      <c r="C30" s="250"/>
      <c r="D30" s="26">
        <f>D27*D28</f>
        <v>2.7226654921305548E-6</v>
      </c>
      <c r="G30" s="17">
        <v>23</v>
      </c>
      <c r="H30" s="17"/>
      <c r="I30" s="41"/>
      <c r="J30" s="42"/>
      <c r="K30" s="42"/>
      <c r="L30" s="42"/>
      <c r="M30" s="42"/>
      <c r="N30" s="42"/>
      <c r="O30" s="42"/>
      <c r="P30" s="42"/>
      <c r="Q30" s="43"/>
      <c r="R30" s="32">
        <f t="shared" si="0"/>
        <v>0</v>
      </c>
      <c r="S30" s="33">
        <f t="shared" si="1"/>
        <v>0</v>
      </c>
      <c r="T30" s="33">
        <f t="shared" si="10"/>
        <v>-1.6274555362343292E-9</v>
      </c>
      <c r="U30" s="33">
        <f t="shared" si="3"/>
        <v>0</v>
      </c>
      <c r="V30" s="33">
        <f t="shared" si="4"/>
        <v>0</v>
      </c>
      <c r="W30" s="33">
        <f t="shared" si="5"/>
        <v>0</v>
      </c>
      <c r="X30" s="33">
        <f t="shared" si="6"/>
        <v>0</v>
      </c>
      <c r="Y30" s="33">
        <f t="shared" si="7"/>
        <v>0</v>
      </c>
      <c r="Z30" s="34">
        <f t="shared" si="8"/>
        <v>0</v>
      </c>
      <c r="AA30" s="38">
        <f>((Branco!$O$10-R30)/(Branco!$O$10))*100</f>
        <v>100</v>
      </c>
      <c r="AB30" s="39">
        <f>((Branco!$T$10-W30)/(Branco!$T$10))*100</f>
        <v>100</v>
      </c>
      <c r="AC30" s="40">
        <f t="shared" si="11"/>
        <v>0</v>
      </c>
      <c r="AD30" s="23">
        <f t="shared" si="12"/>
        <v>100</v>
      </c>
      <c r="AE30" s="23">
        <f t="shared" si="13"/>
        <v>0</v>
      </c>
      <c r="AF30" s="23">
        <f t="shared" si="14"/>
        <v>0</v>
      </c>
      <c r="AG30" s="23">
        <f t="shared" si="15"/>
        <v>0</v>
      </c>
      <c r="AH30" s="23">
        <f t="shared" si="16"/>
        <v>0</v>
      </c>
      <c r="AI30" s="39">
        <f t="shared" si="17"/>
        <v>-1.5463766882863227E-2</v>
      </c>
      <c r="AJ30" s="14">
        <f t="shared" si="26"/>
        <v>0</v>
      </c>
      <c r="AK30" s="40">
        <f t="shared" si="19"/>
        <v>0</v>
      </c>
      <c r="AL30" s="23">
        <f t="shared" si="19"/>
        <v>244.75691461499994</v>
      </c>
      <c r="AM30" s="23">
        <f t="shared" si="19"/>
        <v>0</v>
      </c>
      <c r="AN30" s="23">
        <f t="shared" si="19"/>
        <v>0</v>
      </c>
      <c r="AO30" s="23">
        <f t="shared" si="19"/>
        <v>0</v>
      </c>
      <c r="AP30" s="117">
        <f t="shared" si="19"/>
        <v>0</v>
      </c>
      <c r="AQ30" s="40">
        <f t="shared" si="20"/>
        <v>0</v>
      </c>
      <c r="AR30" s="23">
        <f t="shared" si="21"/>
        <v>7359.8404224730484</v>
      </c>
      <c r="AS30" s="1">
        <f t="shared" si="22"/>
        <v>0</v>
      </c>
      <c r="AT30" s="1">
        <f t="shared" si="23"/>
        <v>0</v>
      </c>
      <c r="AU30" s="1">
        <f t="shared" si="24"/>
        <v>0</v>
      </c>
      <c r="AV30" s="156">
        <f t="shared" si="25"/>
        <v>0</v>
      </c>
    </row>
    <row r="31" spans="2:48" ht="15.75" thickBot="1" x14ac:dyDescent="0.3">
      <c r="B31" s="251" t="s">
        <v>28</v>
      </c>
      <c r="C31" s="252"/>
      <c r="D31" s="27">
        <f>D27*D29</f>
        <v>5.4453309842611097E-6</v>
      </c>
      <c r="G31" s="18">
        <v>24</v>
      </c>
      <c r="H31" s="18"/>
      <c r="I31" s="44"/>
      <c r="J31" s="45"/>
      <c r="K31" s="45"/>
      <c r="L31" s="45"/>
      <c r="M31" s="45"/>
      <c r="N31" s="45"/>
      <c r="O31" s="45"/>
      <c r="P31" s="45"/>
      <c r="Q31" s="46"/>
      <c r="R31" s="35">
        <f t="shared" si="0"/>
        <v>0</v>
      </c>
      <c r="S31" s="36">
        <f t="shared" si="1"/>
        <v>0</v>
      </c>
      <c r="T31" s="36">
        <f t="shared" si="10"/>
        <v>-1.6274555362343292E-9</v>
      </c>
      <c r="U31" s="36">
        <f t="shared" si="3"/>
        <v>0</v>
      </c>
      <c r="V31" s="36">
        <f t="shared" si="4"/>
        <v>0</v>
      </c>
      <c r="W31" s="36">
        <f t="shared" si="5"/>
        <v>0</v>
      </c>
      <c r="X31" s="36">
        <f t="shared" si="6"/>
        <v>0</v>
      </c>
      <c r="Y31" s="36">
        <f t="shared" si="7"/>
        <v>0</v>
      </c>
      <c r="Z31" s="37">
        <f t="shared" si="8"/>
        <v>0</v>
      </c>
      <c r="AA31" s="38">
        <f>((Branco!$O$10-R31)/(Branco!$O$10))*100</f>
        <v>100</v>
      </c>
      <c r="AB31" s="39">
        <f>((Branco!$T$10-W31)/(Branco!$T$10))*100</f>
        <v>100</v>
      </c>
      <c r="AC31" s="121">
        <f t="shared" si="11"/>
        <v>0</v>
      </c>
      <c r="AD31" s="118">
        <f t="shared" si="12"/>
        <v>100</v>
      </c>
      <c r="AE31" s="118">
        <f t="shared" si="13"/>
        <v>0</v>
      </c>
      <c r="AF31" s="118">
        <f t="shared" si="14"/>
        <v>0</v>
      </c>
      <c r="AG31" s="118">
        <f t="shared" si="15"/>
        <v>0</v>
      </c>
      <c r="AH31" s="118">
        <f t="shared" si="16"/>
        <v>0</v>
      </c>
      <c r="AI31" s="107">
        <f t="shared" si="17"/>
        <v>-1.5463766882863227E-2</v>
      </c>
      <c r="AJ31" s="15">
        <f t="shared" si="26"/>
        <v>0</v>
      </c>
      <c r="AK31" s="121">
        <f t="shared" si="19"/>
        <v>0</v>
      </c>
      <c r="AL31" s="118">
        <f t="shared" si="19"/>
        <v>244.75691461499994</v>
      </c>
      <c r="AM31" s="118">
        <f t="shared" si="19"/>
        <v>0</v>
      </c>
      <c r="AN31" s="118">
        <f t="shared" si="19"/>
        <v>0</v>
      </c>
      <c r="AO31" s="118">
        <f t="shared" si="19"/>
        <v>0</v>
      </c>
      <c r="AP31" s="119">
        <f t="shared" si="19"/>
        <v>0</v>
      </c>
      <c r="AQ31" s="121">
        <f t="shared" si="20"/>
        <v>0</v>
      </c>
      <c r="AR31" s="118">
        <f t="shared" si="21"/>
        <v>7359.8404224730484</v>
      </c>
      <c r="AS31" s="179">
        <f t="shared" si="22"/>
        <v>0</v>
      </c>
      <c r="AT31" s="179">
        <f t="shared" si="23"/>
        <v>0</v>
      </c>
      <c r="AU31" s="179">
        <f t="shared" si="24"/>
        <v>0</v>
      </c>
      <c r="AV31" s="180">
        <f t="shared" si="25"/>
        <v>0</v>
      </c>
    </row>
    <row r="32" spans="2:48" x14ac:dyDescent="0.25">
      <c r="AA32" s="105" t="s">
        <v>54</v>
      </c>
    </row>
    <row r="33" spans="2:27" ht="15.75" thickBot="1" x14ac:dyDescent="0.3">
      <c r="B33" s="28">
        <f>D27*0.24</f>
        <v>1.9603191543339994E-6</v>
      </c>
      <c r="C33" s="1">
        <v>1028</v>
      </c>
      <c r="AA33" s="106">
        <f>AVERAGE(AA12:AA27)</f>
        <v>4.4268118460172188</v>
      </c>
    </row>
    <row r="34" spans="2:27" ht="15.75" thickBot="1" x14ac:dyDescent="0.3">
      <c r="B34" s="28">
        <f>B33/C36</f>
        <v>1.9137512082661891E-9</v>
      </c>
      <c r="C34">
        <v>1009</v>
      </c>
    </row>
    <row r="35" spans="2:27" ht="15.75" thickBot="1" x14ac:dyDescent="0.3">
      <c r="C35">
        <v>1036</v>
      </c>
      <c r="F35" s="265" t="s">
        <v>68</v>
      </c>
      <c r="G35" s="255" t="s">
        <v>60</v>
      </c>
      <c r="H35" s="256"/>
      <c r="I35" s="256"/>
      <c r="J35" s="256"/>
      <c r="K35" s="256"/>
      <c r="L35" s="257"/>
      <c r="M35" s="268" t="s">
        <v>35</v>
      </c>
      <c r="N35" s="258" t="s">
        <v>36</v>
      </c>
      <c r="O35" s="258" t="s">
        <v>38</v>
      </c>
      <c r="P35" s="265" t="s">
        <v>53</v>
      </c>
      <c r="Q35" s="265" t="s">
        <v>69</v>
      </c>
    </row>
    <row r="36" spans="2:27" ht="15.75" thickBot="1" x14ac:dyDescent="0.3">
      <c r="C36" s="1">
        <f>AVERAGE(C33:C35)</f>
        <v>1024.3333333333333</v>
      </c>
      <c r="F36" s="266"/>
      <c r="G36" s="131" t="s">
        <v>40</v>
      </c>
      <c r="H36" s="132" t="s">
        <v>41</v>
      </c>
      <c r="I36" s="132" t="s">
        <v>42</v>
      </c>
      <c r="J36" s="132" t="s">
        <v>10</v>
      </c>
      <c r="K36" s="132" t="s">
        <v>37</v>
      </c>
      <c r="L36" s="163" t="s">
        <v>11</v>
      </c>
      <c r="M36" s="269"/>
      <c r="N36" s="259"/>
      <c r="O36" s="259"/>
      <c r="P36" s="266"/>
      <c r="Q36" s="266"/>
    </row>
    <row r="37" spans="2:27" x14ac:dyDescent="0.25">
      <c r="F37" s="152">
        <v>1</v>
      </c>
      <c r="G37" s="160">
        <f t="shared" ref="G37:L37" si="27">AVERAGE(AC9:AC12)</f>
        <v>43.153587674424443</v>
      </c>
      <c r="H37" s="165">
        <f t="shared" si="27"/>
        <v>0.86105620154912044</v>
      </c>
      <c r="I37" s="165">
        <f t="shared" si="27"/>
        <v>18.541703241930502</v>
      </c>
      <c r="J37" s="165">
        <f t="shared" si="27"/>
        <v>9.6331057940537885</v>
      </c>
      <c r="K37" s="165">
        <f t="shared" si="27"/>
        <v>16.336316062656373</v>
      </c>
      <c r="L37" s="166">
        <f t="shared" si="27"/>
        <v>11.47423102538577</v>
      </c>
      <c r="M37" s="173">
        <f>AVERAGE(AA9:AA12)</f>
        <v>3.8128885285146117</v>
      </c>
      <c r="N37" s="170">
        <f>AVERAGE(AB10:AB12)</f>
        <v>3.6265427144926843</v>
      </c>
      <c r="O37" s="173">
        <f>AVERAGE(AI9:AI12)</f>
        <v>95.90266222028805</v>
      </c>
      <c r="P37" s="173">
        <f>AVERAGE(AJ9:AJ12)</f>
        <v>1.6559533798899768</v>
      </c>
      <c r="Q37" s="176">
        <f>AVERAGE(AQ9:AQ12)</f>
        <v>173.47098512348887</v>
      </c>
    </row>
    <row r="38" spans="2:27" x14ac:dyDescent="0.25">
      <c r="F38" s="148">
        <v>2</v>
      </c>
      <c r="G38" s="161">
        <f t="shared" ref="G38:L38" si="28">AVERAGE(AC13:AC16)</f>
        <v>40.925041982752902</v>
      </c>
      <c r="H38" s="164">
        <f t="shared" si="28"/>
        <v>0.64936693692417657</v>
      </c>
      <c r="I38" s="164">
        <f t="shared" si="28"/>
        <v>18.983424848023013</v>
      </c>
      <c r="J38" s="164">
        <f t="shared" si="28"/>
        <v>9.884895421049702</v>
      </c>
      <c r="K38" s="164">
        <f t="shared" si="28"/>
        <v>17.222367853648219</v>
      </c>
      <c r="L38" s="167">
        <f t="shared" si="28"/>
        <v>12.334902957601985</v>
      </c>
      <c r="M38" s="174">
        <f>AVERAGE(AA14:AA16)</f>
        <v>5.4751148692999712</v>
      </c>
      <c r="N38" s="171">
        <f>AVERAGE(AB13:AB16)</f>
        <v>3.0803195962994097</v>
      </c>
      <c r="O38" s="174">
        <f>AVERAGE(AI13:AI16)</f>
        <v>96.774119159419428</v>
      </c>
      <c r="P38" s="174">
        <f>AVERAGE(AJ13:AJ16)</f>
        <v>2.3446405202915841</v>
      </c>
      <c r="Q38" s="177">
        <f>AVERAGE(AQ13:AQ16)</f>
        <v>245.61506728073101</v>
      </c>
    </row>
    <row r="39" spans="2:27" x14ac:dyDescent="0.25">
      <c r="F39" s="148">
        <v>3</v>
      </c>
      <c r="G39" s="161">
        <f t="shared" ref="G39:L39" si="29">AVERAGE(AC17:AC20)</f>
        <v>40.680540558158469</v>
      </c>
      <c r="H39" s="164">
        <f t="shared" si="29"/>
        <v>0.42144108911450007</v>
      </c>
      <c r="I39" s="164">
        <f t="shared" si="29"/>
        <v>19.234418784716812</v>
      </c>
      <c r="J39" s="164">
        <f t="shared" si="29"/>
        <v>10.047577391105001</v>
      </c>
      <c r="K39" s="164">
        <f t="shared" si="29"/>
        <v>17.197171192326593</v>
      </c>
      <c r="L39" s="167">
        <f t="shared" si="29"/>
        <v>12.418850984578626</v>
      </c>
      <c r="M39" s="174">
        <f>AVERAGE(AA17:AA20)</f>
        <v>4.4239159813120192</v>
      </c>
      <c r="N39" s="171">
        <f>AVERAGE(AB17:AB20)</f>
        <v>2.7949428283437849</v>
      </c>
      <c r="O39" s="174">
        <f>AVERAGE(AI17:AI20)</f>
        <v>97.234333445764804</v>
      </c>
      <c r="P39" s="174">
        <f>AVERAGE(AJ17:AJ20)</f>
        <v>1.7988585517239288</v>
      </c>
      <c r="Q39" s="177">
        <f>AVERAGE(AQ17:AQ20)</f>
        <v>188.44115351006758</v>
      </c>
    </row>
    <row r="40" spans="2:27" x14ac:dyDescent="0.25">
      <c r="F40" s="148">
        <v>4</v>
      </c>
      <c r="G40" s="161">
        <f t="shared" ref="G40:L40" si="30">AVERAGE(AC21:AC24)</f>
        <v>40.344697223664348</v>
      </c>
      <c r="H40" s="164">
        <f t="shared" si="30"/>
        <v>0.54380189752702734</v>
      </c>
      <c r="I40" s="164">
        <f t="shared" si="30"/>
        <v>19.317656093696243</v>
      </c>
      <c r="J40" s="164">
        <f t="shared" si="30"/>
        <v>10.123879807806738</v>
      </c>
      <c r="K40" s="164">
        <f t="shared" si="30"/>
        <v>16.856082641462361</v>
      </c>
      <c r="L40" s="167">
        <f t="shared" si="30"/>
        <v>12.813882335843278</v>
      </c>
      <c r="M40" s="174">
        <f>AVERAGE(AA21:AA24)</f>
        <v>3.86501409320823</v>
      </c>
      <c r="N40" s="171">
        <f>AVERAGE(AB21:AB24)</f>
        <v>2.5629337630570301</v>
      </c>
      <c r="O40" s="174">
        <f>AVERAGE(AI21:AI24)</f>
        <v>97.456841484653495</v>
      </c>
      <c r="P40" s="174">
        <f>AVERAGE(AJ21:AJ24)</f>
        <v>1.5589923287060812</v>
      </c>
      <c r="Q40" s="177">
        <f>AVERAGE(AQ21:AQ24)</f>
        <v>163.31373717693319</v>
      </c>
    </row>
    <row r="41" spans="2:27" ht="15.75" thickBot="1" x14ac:dyDescent="0.3">
      <c r="F41" s="149">
        <v>5</v>
      </c>
      <c r="G41" s="162">
        <f t="shared" ref="G41:L41" si="31">AVERAGE(AC25:AC27)</f>
        <v>39.986936088723688</v>
      </c>
      <c r="H41" s="168">
        <f t="shared" si="31"/>
        <v>0.61649705577627723</v>
      </c>
      <c r="I41" s="168">
        <f t="shared" si="31"/>
        <v>19.303339086177655</v>
      </c>
      <c r="J41" s="168">
        <f t="shared" si="31"/>
        <v>10.137660259333623</v>
      </c>
      <c r="K41" s="168">
        <f t="shared" si="31"/>
        <v>16.812626455801187</v>
      </c>
      <c r="L41" s="169">
        <f t="shared" si="31"/>
        <v>13.142941054187565</v>
      </c>
      <c r="M41" s="175">
        <f>AVERAGE(AA25:AA27)</f>
        <v>3.553547756026616</v>
      </c>
      <c r="N41" s="172">
        <f>AVERAGE(AB25:AB27)</f>
        <v>2.4378473582050906</v>
      </c>
      <c r="O41" s="175">
        <f>AVERAGE(AI25:AI27)</f>
        <v>97.56843087664015</v>
      </c>
      <c r="P41" s="175">
        <f>AVERAGE(AJ25:AJ27)</f>
        <v>1.4212936098832973</v>
      </c>
      <c r="Q41" s="178">
        <f>AVERAGE(AQ25:AQ27)</f>
        <v>148.88897577089793</v>
      </c>
    </row>
  </sheetData>
  <mergeCells count="25">
    <mergeCell ref="P35:P36"/>
    <mergeCell ref="Q35:Q36"/>
    <mergeCell ref="F35:F36"/>
    <mergeCell ref="G35:L35"/>
    <mergeCell ref="M35:M36"/>
    <mergeCell ref="N35:N36"/>
    <mergeCell ref="O35:O36"/>
    <mergeCell ref="AQ3:AV3"/>
    <mergeCell ref="B20:B22"/>
    <mergeCell ref="G3:G4"/>
    <mergeCell ref="H3:H4"/>
    <mergeCell ref="I3:Q3"/>
    <mergeCell ref="R3:Z3"/>
    <mergeCell ref="AA3:AA4"/>
    <mergeCell ref="AB3:AB4"/>
    <mergeCell ref="B31:C31"/>
    <mergeCell ref="AC3:AH3"/>
    <mergeCell ref="AI3:AI4"/>
    <mergeCell ref="AJ3:AJ4"/>
    <mergeCell ref="AK3:AP3"/>
    <mergeCell ref="B23:B25"/>
    <mergeCell ref="B27:C27"/>
    <mergeCell ref="B28:C28"/>
    <mergeCell ref="B29:C29"/>
    <mergeCell ref="B30:C30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34DF8-27F0-4E4D-9584-56E1A669E79A}">
  <dimension ref="B2:AV41"/>
  <sheetViews>
    <sheetView topLeftCell="G12" zoomScale="90" zoomScaleNormal="90" workbookViewId="0">
      <selection activeCell="O37" sqref="O37:Q41"/>
    </sheetView>
  </sheetViews>
  <sheetFormatPr defaultRowHeight="15" x14ac:dyDescent="0.25"/>
  <cols>
    <col min="2" max="2" width="18.5703125" bestFit="1" customWidth="1"/>
    <col min="3" max="3" width="12.7109375" customWidth="1"/>
    <col min="4" max="4" width="13.5703125" customWidth="1"/>
    <col min="7" max="7" width="10.42578125" style="3" customWidth="1"/>
    <col min="8" max="8" width="12.5703125" style="3" customWidth="1"/>
    <col min="9" max="9" width="13.28515625" style="2" bestFit="1" customWidth="1"/>
    <col min="10" max="10" width="13.42578125" style="2" bestFit="1" customWidth="1"/>
    <col min="11" max="11" width="10.7109375" style="2" bestFit="1" customWidth="1"/>
    <col min="12" max="12" width="10.85546875" style="2" bestFit="1" customWidth="1"/>
    <col min="13" max="13" width="13.7109375" style="2" customWidth="1"/>
    <col min="14" max="14" width="11" style="2" bestFit="1" customWidth="1"/>
    <col min="15" max="15" width="10.28515625" style="2" bestFit="1" customWidth="1"/>
    <col min="16" max="16" width="12.28515625" style="2" customWidth="1"/>
    <col min="17" max="17" width="16.5703125" style="2" customWidth="1"/>
    <col min="18" max="18" width="12.28515625" customWidth="1"/>
    <col min="19" max="22" width="11.5703125" bestFit="1" customWidth="1"/>
    <col min="23" max="23" width="11.85546875" customWidth="1"/>
    <col min="24" max="26" width="11.5703125" bestFit="1" customWidth="1"/>
    <col min="27" max="27" width="14.28515625" customWidth="1"/>
    <col min="28" max="28" width="13.7109375" customWidth="1"/>
    <col min="29" max="29" width="9.5703125" style="3" bestFit="1" customWidth="1"/>
    <col min="30" max="30" width="9.28515625" style="3" bestFit="1" customWidth="1"/>
    <col min="31" max="33" width="9.5703125" style="3" bestFit="1" customWidth="1"/>
    <col min="34" max="34" width="9.140625" style="3"/>
    <col min="35" max="35" width="9.5703125" style="3" bestFit="1" customWidth="1"/>
    <col min="36" max="36" width="15.5703125" bestFit="1" customWidth="1"/>
  </cols>
  <sheetData>
    <row r="2" spans="2:48" ht="15.75" thickBot="1" x14ac:dyDescent="0.3"/>
    <row r="3" spans="2:48" ht="15.75" thickBot="1" x14ac:dyDescent="0.3">
      <c r="B3" s="10" t="s">
        <v>0</v>
      </c>
      <c r="C3" s="48">
        <v>44753</v>
      </c>
      <c r="G3" s="253" t="s">
        <v>31</v>
      </c>
      <c r="H3" s="253" t="s">
        <v>34</v>
      </c>
      <c r="I3" s="263" t="s">
        <v>32</v>
      </c>
      <c r="J3" s="263"/>
      <c r="K3" s="263"/>
      <c r="L3" s="263"/>
      <c r="M3" s="263"/>
      <c r="N3" s="263"/>
      <c r="O3" s="263"/>
      <c r="P3" s="263"/>
      <c r="Q3" s="264"/>
      <c r="R3" s="243" t="s">
        <v>61</v>
      </c>
      <c r="S3" s="243"/>
      <c r="T3" s="243"/>
      <c r="U3" s="243"/>
      <c r="V3" s="243"/>
      <c r="W3" s="243"/>
      <c r="X3" s="243"/>
      <c r="Y3" s="243"/>
      <c r="Z3" s="244"/>
      <c r="AA3" s="258" t="s">
        <v>35</v>
      </c>
      <c r="AB3" s="258" t="s">
        <v>36</v>
      </c>
      <c r="AC3" s="255" t="s">
        <v>60</v>
      </c>
      <c r="AD3" s="256"/>
      <c r="AE3" s="256"/>
      <c r="AF3" s="256"/>
      <c r="AG3" s="256"/>
      <c r="AH3" s="256"/>
      <c r="AI3" s="258" t="s">
        <v>38</v>
      </c>
      <c r="AJ3" s="253" t="s">
        <v>53</v>
      </c>
      <c r="AK3" s="255" t="s">
        <v>58</v>
      </c>
      <c r="AL3" s="256"/>
      <c r="AM3" s="256"/>
      <c r="AN3" s="256"/>
      <c r="AO3" s="256"/>
      <c r="AP3" s="257"/>
      <c r="AQ3" s="255" t="s">
        <v>59</v>
      </c>
      <c r="AR3" s="256"/>
      <c r="AS3" s="256"/>
      <c r="AT3" s="256"/>
      <c r="AU3" s="256"/>
      <c r="AV3" s="257"/>
    </row>
    <row r="4" spans="2:48" ht="15.75" thickBot="1" x14ac:dyDescent="0.3">
      <c r="B4" s="11" t="s">
        <v>1</v>
      </c>
      <c r="C4" s="49" t="s">
        <v>64</v>
      </c>
      <c r="G4" s="254"/>
      <c r="H4" s="254"/>
      <c r="I4" s="19" t="s">
        <v>43</v>
      </c>
      <c r="J4" s="20" t="s">
        <v>44</v>
      </c>
      <c r="K4" s="20" t="s">
        <v>45</v>
      </c>
      <c r="L4" s="20" t="s">
        <v>46</v>
      </c>
      <c r="M4" s="20" t="s">
        <v>47</v>
      </c>
      <c r="N4" s="20" t="s">
        <v>48</v>
      </c>
      <c r="O4" s="20" t="s">
        <v>49</v>
      </c>
      <c r="P4" s="20" t="s">
        <v>50</v>
      </c>
      <c r="Q4" s="31" t="s">
        <v>51</v>
      </c>
      <c r="R4" s="19" t="s">
        <v>18</v>
      </c>
      <c r="S4" s="20" t="s">
        <v>19</v>
      </c>
      <c r="T4" s="20" t="s">
        <v>6</v>
      </c>
      <c r="U4" s="20" t="s">
        <v>7</v>
      </c>
      <c r="V4" s="20" t="s">
        <v>10</v>
      </c>
      <c r="W4" s="20" t="s">
        <v>8</v>
      </c>
      <c r="X4" s="20" t="s">
        <v>9</v>
      </c>
      <c r="Y4" s="20" t="s">
        <v>12</v>
      </c>
      <c r="Z4" s="31" t="s">
        <v>11</v>
      </c>
      <c r="AA4" s="267"/>
      <c r="AB4" s="259"/>
      <c r="AC4" s="19" t="s">
        <v>40</v>
      </c>
      <c r="AD4" s="20" t="s">
        <v>41</v>
      </c>
      <c r="AE4" s="20" t="s">
        <v>42</v>
      </c>
      <c r="AF4" s="20" t="s">
        <v>10</v>
      </c>
      <c r="AG4" s="20" t="s">
        <v>37</v>
      </c>
      <c r="AH4" s="20" t="s">
        <v>11</v>
      </c>
      <c r="AI4" s="259"/>
      <c r="AJ4" s="254"/>
      <c r="AK4" s="19" t="s">
        <v>40</v>
      </c>
      <c r="AL4" s="20" t="s">
        <v>41</v>
      </c>
      <c r="AM4" s="20" t="s">
        <v>42</v>
      </c>
      <c r="AN4" s="20" t="s">
        <v>10</v>
      </c>
      <c r="AO4" s="20" t="s">
        <v>37</v>
      </c>
      <c r="AP4" s="31" t="s">
        <v>11</v>
      </c>
      <c r="AQ4" s="19" t="s">
        <v>40</v>
      </c>
      <c r="AR4" s="20" t="s">
        <v>41</v>
      </c>
      <c r="AS4" s="20" t="s">
        <v>42</v>
      </c>
      <c r="AT4" s="20" t="s">
        <v>10</v>
      </c>
      <c r="AU4" s="20" t="s">
        <v>37</v>
      </c>
      <c r="AV4" s="31" t="s">
        <v>11</v>
      </c>
    </row>
    <row r="5" spans="2:48" x14ac:dyDescent="0.25">
      <c r="B5" s="11" t="s">
        <v>2</v>
      </c>
      <c r="C5" s="102">
        <v>0.20030000000000001</v>
      </c>
      <c r="G5" s="63" t="s">
        <v>33</v>
      </c>
      <c r="H5" s="63"/>
      <c r="I5" s="64">
        <v>25680</v>
      </c>
      <c r="J5" s="85"/>
      <c r="K5" s="88"/>
      <c r="L5" s="65"/>
      <c r="M5" s="88"/>
      <c r="N5" s="65">
        <v>44353</v>
      </c>
      <c r="O5" s="88"/>
      <c r="P5" s="88"/>
      <c r="Q5" s="66"/>
      <c r="R5" s="67">
        <f>I5*$D$9</f>
        <v>3.8385376763905928E-6</v>
      </c>
      <c r="S5" s="68">
        <f>J5*$D$10</f>
        <v>0</v>
      </c>
      <c r="T5" s="68">
        <f>K5*$D$11</f>
        <v>0</v>
      </c>
      <c r="U5" s="68">
        <f>L5*$D$12</f>
        <v>0</v>
      </c>
      <c r="V5" s="68">
        <f>M5*$D$13</f>
        <v>0</v>
      </c>
      <c r="W5" s="68">
        <f>N5*$D$14</f>
        <v>5.6429135112029163E-6</v>
      </c>
      <c r="X5" s="68">
        <f>O5*$D$15</f>
        <v>0</v>
      </c>
      <c r="Y5" s="68">
        <f>P5*$D$16</f>
        <v>0</v>
      </c>
      <c r="Z5" s="69">
        <f>Q5*$D$18</f>
        <v>0</v>
      </c>
      <c r="AA5" s="70"/>
      <c r="AB5" s="71"/>
      <c r="AC5" s="72"/>
      <c r="AD5" s="73"/>
      <c r="AE5" s="73"/>
      <c r="AF5" s="73"/>
      <c r="AG5" s="73"/>
      <c r="AH5" s="73"/>
      <c r="AI5" s="63"/>
      <c r="AJ5" s="123"/>
      <c r="AK5" s="52"/>
      <c r="AL5" s="122"/>
      <c r="AM5" s="122"/>
      <c r="AN5" s="122"/>
      <c r="AO5" s="122"/>
      <c r="AP5" s="123"/>
      <c r="AQ5" s="124"/>
      <c r="AR5" s="122"/>
      <c r="AS5" s="122"/>
      <c r="AT5" s="122"/>
      <c r="AU5" s="122"/>
      <c r="AV5" s="123"/>
    </row>
    <row r="6" spans="2:48" ht="15.75" thickBot="1" x14ac:dyDescent="0.3">
      <c r="B6" s="12" t="s">
        <v>3</v>
      </c>
      <c r="C6" s="47">
        <v>1</v>
      </c>
      <c r="G6" s="53" t="s">
        <v>33</v>
      </c>
      <c r="H6" s="53"/>
      <c r="I6" s="54">
        <v>24811</v>
      </c>
      <c r="J6" s="86"/>
      <c r="K6" s="89"/>
      <c r="L6" s="55"/>
      <c r="M6" s="89"/>
      <c r="N6" s="55">
        <v>44361</v>
      </c>
      <c r="O6" s="89"/>
      <c r="P6" s="89"/>
      <c r="Q6" s="56"/>
      <c r="R6" s="57">
        <f t="shared" ref="R6:R31" si="0">I6*$D$9</f>
        <v>3.7086432355501167E-6</v>
      </c>
      <c r="S6" s="58">
        <f t="shared" ref="S6:S31" si="1">J6*$D$10</f>
        <v>0</v>
      </c>
      <c r="T6" s="58">
        <f t="shared" ref="T6:T7" si="2">K6*$D$11</f>
        <v>0</v>
      </c>
      <c r="U6" s="58">
        <f t="shared" ref="U6:U31" si="3">L6*$D$12</f>
        <v>0</v>
      </c>
      <c r="V6" s="58">
        <f t="shared" ref="V6:V31" si="4">M6*$D$13</f>
        <v>0</v>
      </c>
      <c r="W6" s="58">
        <f t="shared" ref="W6:W31" si="5">N6*$D$14</f>
        <v>5.6439313297966894E-6</v>
      </c>
      <c r="X6" s="58">
        <f t="shared" ref="X6:X31" si="6">O6*$D$15</f>
        <v>0</v>
      </c>
      <c r="Y6" s="58">
        <f t="shared" ref="Y6:Y31" si="7">P6*$D$16</f>
        <v>0</v>
      </c>
      <c r="Z6" s="59">
        <f t="shared" ref="Z6:Z31" si="8">Q6*$D$18</f>
        <v>0</v>
      </c>
      <c r="AA6" s="51"/>
      <c r="AB6" s="60"/>
      <c r="AC6" s="61"/>
      <c r="AD6" s="62"/>
      <c r="AE6" s="62"/>
      <c r="AF6" s="62"/>
      <c r="AG6" s="62"/>
      <c r="AH6" s="62"/>
      <c r="AI6" s="53"/>
      <c r="AJ6" s="129"/>
      <c r="AK6" s="83"/>
      <c r="AL6" s="128"/>
      <c r="AM6" s="128"/>
      <c r="AN6" s="128"/>
      <c r="AO6" s="128"/>
      <c r="AP6" s="129"/>
      <c r="AQ6" s="130"/>
      <c r="AR6" s="128"/>
      <c r="AS6" s="128"/>
      <c r="AT6" s="128"/>
      <c r="AU6" s="128"/>
      <c r="AV6" s="129"/>
    </row>
    <row r="7" spans="2:48" ht="15.75" thickBot="1" x14ac:dyDescent="0.3">
      <c r="G7" s="74" t="s">
        <v>33</v>
      </c>
      <c r="H7" s="74"/>
      <c r="I7" s="75">
        <v>25927</v>
      </c>
      <c r="J7" s="87"/>
      <c r="K7" s="90"/>
      <c r="L7" s="76"/>
      <c r="M7" s="90"/>
      <c r="N7" s="76">
        <v>46800</v>
      </c>
      <c r="O7" s="90"/>
      <c r="P7" s="90"/>
      <c r="Q7" s="77"/>
      <c r="R7" s="78">
        <f t="shared" si="0"/>
        <v>3.8754581906455955E-6</v>
      </c>
      <c r="S7" s="79">
        <f t="shared" si="1"/>
        <v>0</v>
      </c>
      <c r="T7" s="79">
        <f t="shared" si="2"/>
        <v>0</v>
      </c>
      <c r="U7" s="79">
        <f t="shared" si="3"/>
        <v>0</v>
      </c>
      <c r="V7" s="79">
        <f t="shared" si="4"/>
        <v>0</v>
      </c>
      <c r="W7" s="79">
        <f t="shared" si="5"/>
        <v>5.9542387735732978E-6</v>
      </c>
      <c r="X7" s="79">
        <f t="shared" si="6"/>
        <v>0</v>
      </c>
      <c r="Y7" s="79">
        <f t="shared" si="7"/>
        <v>0</v>
      </c>
      <c r="Z7" s="80">
        <f t="shared" si="8"/>
        <v>0</v>
      </c>
      <c r="AA7" s="81"/>
      <c r="AB7" s="82"/>
      <c r="AC7" s="83"/>
      <c r="AD7" s="84"/>
      <c r="AE7" s="84"/>
      <c r="AF7" s="84"/>
      <c r="AG7" s="84"/>
      <c r="AH7" s="84"/>
      <c r="AI7" s="74"/>
      <c r="AJ7" s="129"/>
      <c r="AK7" s="83"/>
      <c r="AL7" s="128"/>
      <c r="AM7" s="128"/>
      <c r="AN7" s="128"/>
      <c r="AO7" s="128"/>
      <c r="AP7" s="129"/>
      <c r="AQ7" s="130"/>
      <c r="AR7" s="128"/>
      <c r="AS7" s="128"/>
      <c r="AT7" s="128"/>
      <c r="AU7" s="128"/>
      <c r="AV7" s="129"/>
    </row>
    <row r="8" spans="2:48" ht="15.75" thickBot="1" x14ac:dyDescent="0.3">
      <c r="B8" s="8" t="s">
        <v>4</v>
      </c>
      <c r="C8" s="16" t="s">
        <v>14</v>
      </c>
      <c r="D8" s="9" t="s">
        <v>5</v>
      </c>
      <c r="G8" s="17">
        <v>1</v>
      </c>
      <c r="H8" s="17">
        <v>1</v>
      </c>
      <c r="I8" s="41">
        <v>14886</v>
      </c>
      <c r="J8" s="42">
        <v>1240</v>
      </c>
      <c r="K8" s="42">
        <v>8</v>
      </c>
      <c r="L8" s="42">
        <v>98</v>
      </c>
      <c r="M8" s="42">
        <v>37</v>
      </c>
      <c r="N8" s="42">
        <v>1232</v>
      </c>
      <c r="O8" s="42">
        <v>88</v>
      </c>
      <c r="P8" s="42"/>
      <c r="Q8" s="43">
        <v>99</v>
      </c>
      <c r="R8" s="32">
        <f t="shared" si="0"/>
        <v>2.2250962558703413E-6</v>
      </c>
      <c r="S8" s="33">
        <f t="shared" si="1"/>
        <v>1.9490407124557688E-7</v>
      </c>
      <c r="T8" s="33">
        <f>(K8-11)*$D$11</f>
        <v>-4.4385150988208983E-10</v>
      </c>
      <c r="U8" s="33">
        <f t="shared" si="3"/>
        <v>1.524652815388787E-8</v>
      </c>
      <c r="V8" s="33">
        <f t="shared" si="4"/>
        <v>5.4741686218791074E-9</v>
      </c>
      <c r="W8" s="33">
        <f t="shared" si="5"/>
        <v>1.5674406344107487E-7</v>
      </c>
      <c r="X8" s="33">
        <f t="shared" si="6"/>
        <v>9.5680140766691107E-9</v>
      </c>
      <c r="Y8" s="33">
        <f t="shared" si="7"/>
        <v>0</v>
      </c>
      <c r="Z8" s="34">
        <f t="shared" si="8"/>
        <v>9.7075793366399932E-9</v>
      </c>
      <c r="AA8" s="38">
        <f>((Branco!$O$10-R8)/(Branco!$O$10))*100</f>
        <v>42.522877331171081</v>
      </c>
      <c r="AB8" s="39">
        <f>((Branco!$T$10-W8)/(Branco!$T$10))*100</f>
        <v>97.231620644713956</v>
      </c>
      <c r="AC8" s="40">
        <f>(S8/SUM(S8,T8,U8,V8,X8,Z8,Y8))*100</f>
        <v>83.130159750358374</v>
      </c>
      <c r="AD8" s="23">
        <f>(T8/SUM(S8,T8,U8,V8,X8,Z8,Y8))*100</f>
        <v>-0.18931080652207385</v>
      </c>
      <c r="AE8" s="23">
        <f>(U8/SUM(S8,T8,U8,V8,X8,Z8,Y8))*100</f>
        <v>6.5029237869231968</v>
      </c>
      <c r="AF8" s="23">
        <f>(V8/SUM(S8,T8,U8,V8,X8,Z8,Y8))*100</f>
        <v>2.3348332804389105</v>
      </c>
      <c r="AG8" s="23">
        <f>(X8/SUM(S8,T8,U8,V8,X8,Z8,Y8))*100</f>
        <v>4.0809334233198138</v>
      </c>
      <c r="AH8" s="23">
        <f>(Z8/SUM(S8,T8,U8,V8,X8,Z8,Y8))*100</f>
        <v>4.1404605654817708</v>
      </c>
      <c r="AI8" s="39">
        <f>(((R8/3)+(S8/3)+(2*T8/3)+(2*U8/3)+(V8)+(W8)+(X8))/(((AVERAGE($W$5:$W$7)))+((AVERAGE($R$5:$R$7))/3)))*100</f>
        <v>14.086258446958322</v>
      </c>
      <c r="AJ8" s="117">
        <f>(AC8*AA8)/100</f>
        <v>35.349335855851443</v>
      </c>
      <c r="AK8" s="40">
        <f>(AC8/100)*(($AA8/100)*($C$25))/($C$5/1000)</f>
        <v>86.606334135916214</v>
      </c>
      <c r="AL8" s="23">
        <f t="shared" ref="AL8:AP23" si="9">(AD8/100)*(($AA8/100)*($C$25))/($C$5/1000)</f>
        <v>-0.19722703546374257</v>
      </c>
      <c r="AM8" s="23">
        <f t="shared" si="9"/>
        <v>6.7748503315998985</v>
      </c>
      <c r="AN8" s="23">
        <f t="shared" si="9"/>
        <v>2.4324667707194907</v>
      </c>
      <c r="AO8" s="23">
        <f t="shared" si="9"/>
        <v>4.2515819133252721</v>
      </c>
      <c r="AP8" s="117">
        <f t="shared" si="9"/>
        <v>4.3135982450599464</v>
      </c>
      <c r="AQ8" s="40">
        <f>AK8*42.8</f>
        <v>3706.7511010172138</v>
      </c>
      <c r="AR8" s="23">
        <f>AL8*30.07</f>
        <v>-5.9306169563947391</v>
      </c>
      <c r="AS8" s="1">
        <f>AM8*28.05</f>
        <v>190.03455180137715</v>
      </c>
      <c r="AT8" s="1">
        <f>AN8*16.04</f>
        <v>39.016767002340629</v>
      </c>
      <c r="AU8" s="1">
        <f>AO8*28.01</f>
        <v>119.08680939224088</v>
      </c>
      <c r="AV8" s="156">
        <f>AP8*2</f>
        <v>8.6271964901198928</v>
      </c>
    </row>
    <row r="9" spans="2:48" x14ac:dyDescent="0.25">
      <c r="B9" s="4" t="s">
        <v>18</v>
      </c>
      <c r="C9" s="3" t="s">
        <v>15</v>
      </c>
      <c r="D9" s="29">
        <v>1.4947576621458694E-10</v>
      </c>
      <c r="G9" s="17">
        <v>2</v>
      </c>
      <c r="H9" s="17">
        <v>15</v>
      </c>
      <c r="I9" s="41">
        <v>23187</v>
      </c>
      <c r="J9" s="42">
        <v>774</v>
      </c>
      <c r="K9" s="42">
        <v>16</v>
      </c>
      <c r="L9" s="42">
        <v>242</v>
      </c>
      <c r="M9" s="42">
        <v>130</v>
      </c>
      <c r="N9" s="42">
        <v>37774</v>
      </c>
      <c r="O9" s="42">
        <v>294</v>
      </c>
      <c r="P9" s="42"/>
      <c r="Q9" s="43">
        <v>234</v>
      </c>
      <c r="R9" s="32">
        <f t="shared" si="0"/>
        <v>3.4658945912176274E-6</v>
      </c>
      <c r="S9" s="33">
        <f t="shared" si="1"/>
        <v>1.2165786382586816E-7</v>
      </c>
      <c r="T9" s="33">
        <f t="shared" ref="T9:T31" si="10">(K9-11)*$D$11</f>
        <v>7.3975251647014964E-10</v>
      </c>
      <c r="U9" s="33">
        <f t="shared" si="3"/>
        <v>3.7649589931029229E-8</v>
      </c>
      <c r="V9" s="33">
        <f t="shared" si="4"/>
        <v>1.9233565428223891E-8</v>
      </c>
      <c r="W9" s="33">
        <f t="shared" si="5"/>
        <v>4.8058849451486703E-6</v>
      </c>
      <c r="X9" s="33">
        <f t="shared" si="6"/>
        <v>3.1965865210689979E-8</v>
      </c>
      <c r="Y9" s="33">
        <f t="shared" si="7"/>
        <v>0</v>
      </c>
      <c r="Z9" s="34">
        <f t="shared" si="8"/>
        <v>2.2945187522967255E-8</v>
      </c>
      <c r="AA9" s="38">
        <f>((Branco!$O$10-R9)/(Branco!$O$10))*100</f>
        <v>10.471446774006719</v>
      </c>
      <c r="AB9" s="39">
        <f>((Branco!$T$10-W9)/(Branco!$T$10))*100</f>
        <v>15.11951155310447</v>
      </c>
      <c r="AC9" s="40">
        <f t="shared" ref="AC9:AC31" si="11">(S9/SUM(S9,T9,U9,V9,X9,Z9,Y9))*100</f>
        <v>51.947955108699858</v>
      </c>
      <c r="AD9" s="23">
        <f t="shared" ref="AD9:AD31" si="12">(T9/SUM(S9,T9,U9,V9,X9,Z9,Y9))*100</f>
        <v>0.31587461187172344</v>
      </c>
      <c r="AE9" s="23">
        <f t="shared" ref="AE9:AE31" si="13">(U9/SUM(S9,T9,U9,V9,X9,Z9,Y9))*100</f>
        <v>16.076389524621902</v>
      </c>
      <c r="AF9" s="23">
        <f t="shared" ref="AF9:AF31" si="14">(V9/SUM(S9,T9,U9,V9,X9,Z9,Y9))*100</f>
        <v>8.2127399086648101</v>
      </c>
      <c r="AG9" s="23">
        <f t="shared" ref="AG9:AG31" si="15">(X9/SUM(S9,T9,U9,V9,X9,Z9,Y9))*100</f>
        <v>13.649436861331671</v>
      </c>
      <c r="AH9" s="23">
        <f t="shared" ref="AH9:AH31" si="16">(Z9/SUM(S9,T9,U9,V9,X9,Z9,Y9))*100</f>
        <v>9.7976039848100402</v>
      </c>
      <c r="AI9" s="39">
        <f t="shared" ref="AI9:AI31" si="17">(((R9/3)+(S9/3)+(2*T9/3)+(2*U9/3)+(V9)+(W9)+(X9))/(((AVERAGE($W$5:$W$7)))+((AVERAGE($R$5:$R$7))/3)))*100</f>
        <v>86.635492584588889</v>
      </c>
      <c r="AJ9" s="117">
        <f t="shared" ref="AJ9:AJ28" si="18">(AC9*AA9)/100</f>
        <v>5.4397024693924099</v>
      </c>
      <c r="AK9" s="40">
        <f t="shared" ref="AK9:AP31" si="19">(AC9/100)*(($AA9/100)*($C$25))/($C$5/1000)</f>
        <v>13.327342035088993</v>
      </c>
      <c r="AL9" s="23">
        <f t="shared" si="9"/>
        <v>8.1038204175825579E-2</v>
      </c>
      <c r="AM9" s="23">
        <f t="shared" si="9"/>
        <v>4.1244268698475857</v>
      </c>
      <c r="AN9" s="23">
        <f t="shared" si="9"/>
        <v>2.1069933085714649</v>
      </c>
      <c r="AO9" s="23">
        <f t="shared" si="9"/>
        <v>3.5017877654024088</v>
      </c>
      <c r="AP9" s="117">
        <f t="shared" si="9"/>
        <v>2.5135930597592737</v>
      </c>
      <c r="AQ9" s="40">
        <f t="shared" ref="AQ9:AQ31" si="20">AK9*42.8</f>
        <v>570.41023910180888</v>
      </c>
      <c r="AR9" s="23">
        <f t="shared" ref="AR9:AR31" si="21">AL9*30.07</f>
        <v>2.4368187995670754</v>
      </c>
      <c r="AS9" s="1">
        <f t="shared" ref="AS9:AS31" si="22">AM9*28.05</f>
        <v>115.69017369922479</v>
      </c>
      <c r="AT9" s="1">
        <f t="shared" ref="AT9:AT31" si="23">AN9*16.04</f>
        <v>33.796172669486296</v>
      </c>
      <c r="AU9" s="1">
        <f t="shared" ref="AU9:AU31" si="24">AO9*28.01</f>
        <v>98.085075308921475</v>
      </c>
      <c r="AV9" s="156">
        <f t="shared" ref="AV9:AV31" si="25">AP9*2</f>
        <v>5.0271861195185474</v>
      </c>
    </row>
    <row r="10" spans="2:48" x14ac:dyDescent="0.25">
      <c r="B10" s="4" t="s">
        <v>19</v>
      </c>
      <c r="C10" s="3" t="s">
        <v>15</v>
      </c>
      <c r="D10" s="29">
        <f>(D9)*(D12/D11)</f>
        <v>1.5718070261740071E-10</v>
      </c>
      <c r="G10" s="17">
        <v>3</v>
      </c>
      <c r="H10" s="17">
        <v>30</v>
      </c>
      <c r="I10" s="41">
        <v>24294</v>
      </c>
      <c r="J10" s="42">
        <v>426</v>
      </c>
      <c r="K10" s="42">
        <v>15</v>
      </c>
      <c r="L10" s="42">
        <v>182</v>
      </c>
      <c r="M10" s="42">
        <v>97</v>
      </c>
      <c r="N10" s="42">
        <v>41309</v>
      </c>
      <c r="O10" s="42">
        <v>226</v>
      </c>
      <c r="P10" s="42"/>
      <c r="Q10" s="43">
        <v>161</v>
      </c>
      <c r="R10" s="32">
        <f t="shared" si="0"/>
        <v>3.6313642644171752E-6</v>
      </c>
      <c r="S10" s="33">
        <f t="shared" si="1"/>
        <v>6.6958979315012705E-8</v>
      </c>
      <c r="T10" s="33">
        <f t="shared" si="10"/>
        <v>5.9180201317611974E-10</v>
      </c>
      <c r="U10" s="33">
        <f t="shared" si="3"/>
        <v>2.8314980857220328E-8</v>
      </c>
      <c r="V10" s="33">
        <f t="shared" si="4"/>
        <v>1.4351198819520904E-8</v>
      </c>
      <c r="W10" s="33">
        <f t="shared" si="5"/>
        <v>5.2556335362722091E-6</v>
      </c>
      <c r="X10" s="33">
        <f t="shared" si="6"/>
        <v>2.4572399787809305E-8</v>
      </c>
      <c r="Y10" s="33">
        <f t="shared" si="7"/>
        <v>0</v>
      </c>
      <c r="Z10" s="34">
        <f t="shared" si="8"/>
        <v>1.5787073466656958E-8</v>
      </c>
      <c r="AA10" s="38">
        <f>((Branco!$O$10-R10)/(Branco!$O$10))*100</f>
        <v>6.1971504691300829</v>
      </c>
      <c r="AB10" s="39">
        <f>((Branco!$T$10-W10)/(Branco!$T$10))*100</f>
        <v>7.1761503348121067</v>
      </c>
      <c r="AC10" s="40">
        <f t="shared" si="11"/>
        <v>44.468432025467699</v>
      </c>
      <c r="AD10" s="23">
        <f t="shared" si="12"/>
        <v>0.39302432421571959</v>
      </c>
      <c r="AE10" s="23">
        <f t="shared" si="13"/>
        <v>18.804390605001597</v>
      </c>
      <c r="AF10" s="23">
        <f t="shared" si="14"/>
        <v>9.5308398622312023</v>
      </c>
      <c r="AG10" s="23">
        <f t="shared" si="15"/>
        <v>16.318888084093363</v>
      </c>
      <c r="AH10" s="23">
        <f t="shared" si="16"/>
        <v>10.484425098990419</v>
      </c>
      <c r="AI10" s="39">
        <f t="shared" si="17"/>
        <v>93.306824391002934</v>
      </c>
      <c r="AJ10" s="117">
        <f t="shared" si="18"/>
        <v>2.7557756438810634</v>
      </c>
      <c r="AK10" s="40">
        <f t="shared" si="19"/>
        <v>6.7516862888408662</v>
      </c>
      <c r="AL10" s="23">
        <f t="shared" si="9"/>
        <v>5.9673274278447243E-2</v>
      </c>
      <c r="AM10" s="23">
        <f t="shared" si="9"/>
        <v>2.855089339446121</v>
      </c>
      <c r="AN10" s="23">
        <f t="shared" si="9"/>
        <v>1.4470769012523459</v>
      </c>
      <c r="AO10" s="23">
        <f t="shared" si="9"/>
        <v>2.4777130181563427</v>
      </c>
      <c r="AP10" s="117">
        <f t="shared" si="9"/>
        <v>1.5918606967453142</v>
      </c>
      <c r="AQ10" s="40">
        <f t="shared" si="20"/>
        <v>288.97217316238903</v>
      </c>
      <c r="AR10" s="23">
        <f t="shared" si="21"/>
        <v>1.7943753575529087</v>
      </c>
      <c r="AS10" s="1">
        <f t="shared" si="22"/>
        <v>80.085255971463695</v>
      </c>
      <c r="AT10" s="1">
        <f t="shared" si="23"/>
        <v>23.211113496087627</v>
      </c>
      <c r="AU10" s="1">
        <f t="shared" si="24"/>
        <v>69.400741638559168</v>
      </c>
      <c r="AV10" s="156">
        <f t="shared" si="25"/>
        <v>3.1837213934906283</v>
      </c>
    </row>
    <row r="11" spans="2:48" x14ac:dyDescent="0.25">
      <c r="B11" s="4" t="s">
        <v>6</v>
      </c>
      <c r="C11" s="3" t="s">
        <v>15</v>
      </c>
      <c r="D11" s="29">
        <f>(D9)*(0.97/0.98)</f>
        <v>1.4795050329402993E-10</v>
      </c>
      <c r="G11" s="17">
        <v>4</v>
      </c>
      <c r="H11" s="17">
        <v>45</v>
      </c>
      <c r="I11" s="41">
        <v>25039</v>
      </c>
      <c r="J11" s="42">
        <v>398</v>
      </c>
      <c r="K11" s="42">
        <v>16</v>
      </c>
      <c r="L11" s="42">
        <v>192</v>
      </c>
      <c r="M11" s="42">
        <v>103</v>
      </c>
      <c r="N11" s="42">
        <v>42448</v>
      </c>
      <c r="O11" s="42">
        <v>235</v>
      </c>
      <c r="P11" s="42"/>
      <c r="Q11" s="43">
        <v>171</v>
      </c>
      <c r="R11" s="32">
        <f t="shared" si="0"/>
        <v>3.7427237102470427E-6</v>
      </c>
      <c r="S11" s="33">
        <f t="shared" si="1"/>
        <v>6.2557919641725482E-8</v>
      </c>
      <c r="T11" s="33">
        <f t="shared" si="10"/>
        <v>7.3975251647014964E-10</v>
      </c>
      <c r="U11" s="33">
        <f t="shared" si="3"/>
        <v>2.9870749036188476E-8</v>
      </c>
      <c r="V11" s="33">
        <f t="shared" si="4"/>
        <v>1.5238901839285084E-8</v>
      </c>
      <c r="W11" s="33">
        <f t="shared" si="5"/>
        <v>5.4005454585606703E-6</v>
      </c>
      <c r="X11" s="33">
        <f t="shared" si="6"/>
        <v>2.5550946682014102E-8</v>
      </c>
      <c r="Y11" s="33">
        <f t="shared" si="7"/>
        <v>0</v>
      </c>
      <c r="Z11" s="34">
        <f t="shared" si="8"/>
        <v>1.6767637036014532E-8</v>
      </c>
      <c r="AA11" s="38">
        <f>((Branco!$O$10-R11)/(Branco!$O$10))*100</f>
        <v>3.3205915286304442</v>
      </c>
      <c r="AB11" s="39">
        <f>((Branco!$T$10-W11)/(Branco!$T$10))*100</f>
        <v>4.6167476678715129</v>
      </c>
      <c r="AC11" s="40">
        <f t="shared" si="11"/>
        <v>41.504424149712946</v>
      </c>
      <c r="AD11" s="23">
        <f t="shared" si="12"/>
        <v>0.49079321027990219</v>
      </c>
      <c r="AE11" s="23">
        <f t="shared" si="13"/>
        <v>19.817926247673412</v>
      </c>
      <c r="AF11" s="23">
        <f t="shared" si="14"/>
        <v>10.110340131765987</v>
      </c>
      <c r="AG11" s="23">
        <f t="shared" si="15"/>
        <v>16.951927663043424</v>
      </c>
      <c r="AH11" s="23">
        <f t="shared" si="16"/>
        <v>11.12458859752433</v>
      </c>
      <c r="AI11" s="39">
        <f t="shared" si="17"/>
        <v>95.923148306605384</v>
      </c>
      <c r="AJ11" s="117">
        <f t="shared" si="18"/>
        <v>1.3781923923222164</v>
      </c>
      <c r="AK11" s="40">
        <f t="shared" si="19"/>
        <v>3.3765893458300336</v>
      </c>
      <c r="AL11" s="23">
        <f t="shared" si="9"/>
        <v>3.992844519078332E-2</v>
      </c>
      <c r="AM11" s="23">
        <f t="shared" si="9"/>
        <v>1.612285918796496</v>
      </c>
      <c r="AN11" s="23">
        <f t="shared" si="9"/>
        <v>0.82252597093013657</v>
      </c>
      <c r="AO11" s="23">
        <f t="shared" si="9"/>
        <v>1.3791228166867537</v>
      </c>
      <c r="AP11" s="117">
        <f t="shared" si="9"/>
        <v>0.9050400795743293</v>
      </c>
      <c r="AQ11" s="40">
        <f t="shared" si="20"/>
        <v>144.51802400152542</v>
      </c>
      <c r="AR11" s="23">
        <f t="shared" si="21"/>
        <v>1.2006483468868545</v>
      </c>
      <c r="AS11" s="1">
        <f t="shared" si="22"/>
        <v>45.224620022241716</v>
      </c>
      <c r="AT11" s="1">
        <f t="shared" si="23"/>
        <v>13.19331657371939</v>
      </c>
      <c r="AU11" s="1">
        <f t="shared" si="24"/>
        <v>38.629230095395975</v>
      </c>
      <c r="AV11" s="156">
        <f t="shared" si="25"/>
        <v>1.8100801591486586</v>
      </c>
    </row>
    <row r="12" spans="2:48" x14ac:dyDescent="0.25">
      <c r="B12" s="5" t="s">
        <v>7</v>
      </c>
      <c r="C12" s="3" t="s">
        <v>15</v>
      </c>
      <c r="D12" s="29">
        <f>(D9)*(1.02/0.98)</f>
        <v>1.5557681789681499E-10</v>
      </c>
      <c r="G12" s="91">
        <v>5</v>
      </c>
      <c r="H12" s="91">
        <v>60</v>
      </c>
      <c r="I12" s="92">
        <v>24402</v>
      </c>
      <c r="J12" s="93">
        <v>388</v>
      </c>
      <c r="K12" s="93">
        <v>16</v>
      </c>
      <c r="L12" s="93">
        <v>191</v>
      </c>
      <c r="M12" s="93">
        <v>103</v>
      </c>
      <c r="N12" s="93">
        <v>42686</v>
      </c>
      <c r="O12" s="93">
        <v>248</v>
      </c>
      <c r="P12" s="93"/>
      <c r="Q12" s="94">
        <v>177</v>
      </c>
      <c r="R12" s="95">
        <f t="shared" si="0"/>
        <v>3.6475076471683505E-6</v>
      </c>
      <c r="S12" s="96">
        <f t="shared" si="1"/>
        <v>6.0986112615551479E-8</v>
      </c>
      <c r="T12" s="96">
        <f t="shared" si="10"/>
        <v>7.3975251647014964E-10</v>
      </c>
      <c r="U12" s="96">
        <f t="shared" si="3"/>
        <v>2.9715172218291664E-8</v>
      </c>
      <c r="V12" s="96">
        <f t="shared" si="4"/>
        <v>1.5238901839285084E-8</v>
      </c>
      <c r="W12" s="96">
        <f t="shared" si="5"/>
        <v>5.4308255617254232E-6</v>
      </c>
      <c r="X12" s="96">
        <f t="shared" si="6"/>
        <v>2.6964403306976584E-8</v>
      </c>
      <c r="Y12" s="96">
        <f t="shared" si="7"/>
        <v>0</v>
      </c>
      <c r="Z12" s="97">
        <f t="shared" si="8"/>
        <v>1.7355975177629078E-8</v>
      </c>
      <c r="AA12" s="98">
        <f>((Branco!$O$10-R12)/(Branco!$O$10))*100</f>
        <v>5.7801459515811455</v>
      </c>
      <c r="AB12" s="99">
        <f>((Branco!$T$10-W12)/(Branco!$T$10))*100</f>
        <v>4.081947110600348</v>
      </c>
      <c r="AC12" s="100">
        <f t="shared" si="11"/>
        <v>40.388069081506281</v>
      </c>
      <c r="AD12" s="101">
        <f t="shared" si="12"/>
        <v>0.48990129813251665</v>
      </c>
      <c r="AE12" s="101">
        <f t="shared" si="13"/>
        <v>19.678880598386993</v>
      </c>
      <c r="AF12" s="101">
        <f t="shared" si="14"/>
        <v>10.091966741529843</v>
      </c>
      <c r="AG12" s="101">
        <f t="shared" si="15"/>
        <v>17.857183165107347</v>
      </c>
      <c r="AH12" s="101">
        <f t="shared" si="16"/>
        <v>11.493999115337003</v>
      </c>
      <c r="AI12" s="99">
        <f t="shared" si="17"/>
        <v>95.91355934821128</v>
      </c>
      <c r="AJ12" s="120">
        <f t="shared" si="18"/>
        <v>2.3344893399364817</v>
      </c>
      <c r="AK12" s="100">
        <f t="shared" si="19"/>
        <v>5.7195293466257837</v>
      </c>
      <c r="AL12" s="101">
        <f t="shared" si="9"/>
        <v>6.9377044145495823E-2</v>
      </c>
      <c r="AM12" s="101">
        <f t="shared" si="9"/>
        <v>2.7868114928712373</v>
      </c>
      <c r="AN12" s="101">
        <f t="shared" si="9"/>
        <v>1.429167109397214</v>
      </c>
      <c r="AO12" s="101">
        <f t="shared" si="9"/>
        <v>2.5288330312297824</v>
      </c>
      <c r="AP12" s="120">
        <f t="shared" si="9"/>
        <v>1.6277149847790888</v>
      </c>
      <c r="AQ12" s="100">
        <f t="shared" si="20"/>
        <v>244.79585603558354</v>
      </c>
      <c r="AR12" s="101">
        <f t="shared" si="21"/>
        <v>2.0861677174550595</v>
      </c>
      <c r="AS12" s="158">
        <f t="shared" si="22"/>
        <v>78.170062375038214</v>
      </c>
      <c r="AT12" s="158">
        <f t="shared" si="23"/>
        <v>22.923840434731311</v>
      </c>
      <c r="AU12" s="158">
        <f t="shared" si="24"/>
        <v>70.83261320474621</v>
      </c>
      <c r="AV12" s="159">
        <f t="shared" si="25"/>
        <v>3.2554299695581776</v>
      </c>
    </row>
    <row r="13" spans="2:48" x14ac:dyDescent="0.25">
      <c r="B13" s="5" t="s">
        <v>10</v>
      </c>
      <c r="C13" s="3" t="s">
        <v>15</v>
      </c>
      <c r="D13" s="29">
        <f>D11</f>
        <v>1.4795050329402993E-10</v>
      </c>
      <c r="G13" s="17">
        <v>6</v>
      </c>
      <c r="H13" s="17">
        <v>75</v>
      </c>
      <c r="I13" s="41">
        <v>24423</v>
      </c>
      <c r="J13" s="42">
        <v>385</v>
      </c>
      <c r="K13" s="42">
        <v>16</v>
      </c>
      <c r="L13" s="42">
        <v>191</v>
      </c>
      <c r="M13" s="42">
        <v>104</v>
      </c>
      <c r="N13" s="42">
        <v>42762</v>
      </c>
      <c r="O13" s="42">
        <v>260</v>
      </c>
      <c r="P13" s="42"/>
      <c r="Q13" s="43">
        <v>181</v>
      </c>
      <c r="R13" s="32">
        <f t="shared" si="0"/>
        <v>3.6506466382588569E-6</v>
      </c>
      <c r="S13" s="33">
        <f t="shared" si="1"/>
        <v>6.0514570507699278E-8</v>
      </c>
      <c r="T13" s="33">
        <f t="shared" si="10"/>
        <v>7.3975251647014964E-10</v>
      </c>
      <c r="U13" s="33">
        <f t="shared" si="3"/>
        <v>2.9715172218291664E-8</v>
      </c>
      <c r="V13" s="33">
        <f t="shared" si="4"/>
        <v>1.5386852342579114E-8</v>
      </c>
      <c r="W13" s="33">
        <f t="shared" si="5"/>
        <v>5.4404948383662689E-6</v>
      </c>
      <c r="X13" s="33">
        <f t="shared" si="6"/>
        <v>2.8269132499249645E-8</v>
      </c>
      <c r="Y13" s="33">
        <f t="shared" si="7"/>
        <v>0</v>
      </c>
      <c r="Z13" s="34">
        <f t="shared" si="8"/>
        <v>1.7748200605372107E-8</v>
      </c>
      <c r="AA13" s="38">
        <f>((Branco!$O$10-R13)/(Branco!$O$10))*100</f>
        <v>5.6990617398355159</v>
      </c>
      <c r="AB13" s="39">
        <f>((Branco!$T$10-W13)/(Branco!$T$10))*100</f>
        <v>3.9111704620599723</v>
      </c>
      <c r="AC13" s="40">
        <f t="shared" si="11"/>
        <v>39.714582094363607</v>
      </c>
      <c r="AD13" s="23">
        <f t="shared" si="12"/>
        <v>0.48548575654400355</v>
      </c>
      <c r="AE13" s="23">
        <f t="shared" si="13"/>
        <v>19.501512389670676</v>
      </c>
      <c r="AF13" s="23">
        <f t="shared" si="14"/>
        <v>10.098103736115274</v>
      </c>
      <c r="AG13" s="23">
        <f t="shared" si="15"/>
        <v>18.552503536896978</v>
      </c>
      <c r="AH13" s="23">
        <f t="shared" si="16"/>
        <v>11.647812486409446</v>
      </c>
      <c r="AI13" s="39">
        <f t="shared" si="17"/>
        <v>96.084750147909574</v>
      </c>
      <c r="AJ13" s="117">
        <f t="shared" si="18"/>
        <v>2.263358553275443</v>
      </c>
      <c r="AK13" s="40">
        <f t="shared" si="19"/>
        <v>5.5452579910892199</v>
      </c>
      <c r="AL13" s="23">
        <f t="shared" si="9"/>
        <v>6.778728691237336E-2</v>
      </c>
      <c r="AM13" s="23">
        <f t="shared" si="9"/>
        <v>2.7229524198491908</v>
      </c>
      <c r="AN13" s="23">
        <f t="shared" si="9"/>
        <v>1.4099755677773658</v>
      </c>
      <c r="AO13" s="23">
        <f t="shared" si="9"/>
        <v>2.5904444430069864</v>
      </c>
      <c r="AP13" s="117">
        <f t="shared" si="9"/>
        <v>1.6263579235330181</v>
      </c>
      <c r="AQ13" s="40">
        <f t="shared" si="20"/>
        <v>237.3370420186186</v>
      </c>
      <c r="AR13" s="23">
        <f t="shared" si="21"/>
        <v>2.0383637174550668</v>
      </c>
      <c r="AS13" s="1">
        <f t="shared" si="22"/>
        <v>76.378815376769808</v>
      </c>
      <c r="AT13" s="1">
        <f t="shared" si="23"/>
        <v>22.616008107148946</v>
      </c>
      <c r="AU13" s="1">
        <f t="shared" si="24"/>
        <v>72.558348848625698</v>
      </c>
      <c r="AV13" s="156">
        <f t="shared" si="25"/>
        <v>3.2527158470660362</v>
      </c>
    </row>
    <row r="14" spans="2:48" x14ac:dyDescent="0.25">
      <c r="B14" s="5" t="s">
        <v>8</v>
      </c>
      <c r="C14" s="3" t="s">
        <v>16</v>
      </c>
      <c r="D14" s="29">
        <f>(38.3/33.5)*D17</f>
        <v>1.2722732422165167E-10</v>
      </c>
      <c r="G14" s="17">
        <v>7</v>
      </c>
      <c r="H14" s="17">
        <v>90</v>
      </c>
      <c r="I14" s="41">
        <v>24063</v>
      </c>
      <c r="J14" s="42">
        <v>380</v>
      </c>
      <c r="K14" s="42">
        <v>16</v>
      </c>
      <c r="L14" s="42">
        <v>189</v>
      </c>
      <c r="M14" s="42">
        <v>102</v>
      </c>
      <c r="N14" s="42">
        <v>42859</v>
      </c>
      <c r="O14" s="42">
        <v>240</v>
      </c>
      <c r="P14" s="42"/>
      <c r="Q14" s="43">
        <v>183</v>
      </c>
      <c r="R14" s="32">
        <f t="shared" si="0"/>
        <v>3.5968353624216057E-6</v>
      </c>
      <c r="S14" s="33">
        <f t="shared" si="1"/>
        <v>5.9728666994612263E-8</v>
      </c>
      <c r="T14" s="33">
        <f t="shared" si="10"/>
        <v>7.3975251647014964E-10</v>
      </c>
      <c r="U14" s="33">
        <f t="shared" si="3"/>
        <v>2.9404018582498032E-8</v>
      </c>
      <c r="V14" s="33">
        <f t="shared" si="4"/>
        <v>1.5090951335991054E-8</v>
      </c>
      <c r="W14" s="33">
        <f t="shared" si="5"/>
        <v>5.4528358888157692E-6</v>
      </c>
      <c r="X14" s="33">
        <f t="shared" si="6"/>
        <v>2.6094583845461211E-8</v>
      </c>
      <c r="Y14" s="33">
        <f t="shared" si="7"/>
        <v>0</v>
      </c>
      <c r="Z14" s="34">
        <f t="shared" si="8"/>
        <v>1.7944313319243623E-8</v>
      </c>
      <c r="AA14" s="38">
        <f>((Branco!$O$10-R14)/(Branco!$O$10))*100</f>
        <v>7.0890767983319778</v>
      </c>
      <c r="AB14" s="39">
        <f>((Branco!$T$10-W14)/(Branco!$T$10))*100</f>
        <v>3.6932055290544925</v>
      </c>
      <c r="AC14" s="40">
        <f t="shared" si="11"/>
        <v>40.085738521080273</v>
      </c>
      <c r="AD14" s="23">
        <f t="shared" si="12"/>
        <v>0.49647058000153255</v>
      </c>
      <c r="AE14" s="23">
        <f t="shared" si="13"/>
        <v>19.733937817050609</v>
      </c>
      <c r="AF14" s="23">
        <f t="shared" si="14"/>
        <v>10.127999832031264</v>
      </c>
      <c r="AG14" s="23">
        <f t="shared" si="15"/>
        <v>17.512874763133727</v>
      </c>
      <c r="AH14" s="23">
        <f t="shared" si="16"/>
        <v>12.04297848670258</v>
      </c>
      <c r="AI14" s="39">
        <f t="shared" si="17"/>
        <v>95.963090523143819</v>
      </c>
      <c r="AJ14" s="117">
        <f t="shared" si="18"/>
        <v>2.8417087889379258</v>
      </c>
      <c r="AK14" s="40">
        <f t="shared" si="19"/>
        <v>6.9622236156097026</v>
      </c>
      <c r="AL14" s="23">
        <f t="shared" si="9"/>
        <v>8.6228651986151955E-2</v>
      </c>
      <c r="AM14" s="23">
        <f t="shared" si="9"/>
        <v>3.427455573173273</v>
      </c>
      <c r="AN14" s="23">
        <f t="shared" si="9"/>
        <v>1.7590645005175001</v>
      </c>
      <c r="AO14" s="23">
        <f t="shared" si="9"/>
        <v>3.0416939977040731</v>
      </c>
      <c r="AP14" s="117">
        <f t="shared" si="9"/>
        <v>2.0916643254135745</v>
      </c>
      <c r="AQ14" s="40">
        <f t="shared" si="20"/>
        <v>297.98317074809523</v>
      </c>
      <c r="AR14" s="23">
        <f t="shared" si="21"/>
        <v>2.5928955652235892</v>
      </c>
      <c r="AS14" s="1">
        <f t="shared" si="22"/>
        <v>96.14012882751031</v>
      </c>
      <c r="AT14" s="1">
        <f t="shared" si="23"/>
        <v>28.2153945883007</v>
      </c>
      <c r="AU14" s="1">
        <f t="shared" si="24"/>
        <v>85.197848875691093</v>
      </c>
      <c r="AV14" s="156">
        <f t="shared" si="25"/>
        <v>4.183328650827149</v>
      </c>
    </row>
    <row r="15" spans="2:48" x14ac:dyDescent="0.25">
      <c r="B15" s="5" t="s">
        <v>9</v>
      </c>
      <c r="C15" s="3" t="s">
        <v>16</v>
      </c>
      <c r="D15" s="29">
        <f>(38.3/39.2)*D17</f>
        <v>1.0872743268942171E-10</v>
      </c>
      <c r="G15" s="17">
        <v>8</v>
      </c>
      <c r="H15" s="17">
        <v>105</v>
      </c>
      <c r="I15" s="41">
        <v>24928</v>
      </c>
      <c r="J15" s="42">
        <v>393</v>
      </c>
      <c r="K15" s="42">
        <v>16</v>
      </c>
      <c r="L15" s="42">
        <v>197</v>
      </c>
      <c r="M15" s="42">
        <v>107</v>
      </c>
      <c r="N15" s="42">
        <v>42944</v>
      </c>
      <c r="O15" s="42">
        <v>257</v>
      </c>
      <c r="P15" s="42"/>
      <c r="Q15" s="43">
        <v>186</v>
      </c>
      <c r="R15" s="32">
        <f t="shared" si="0"/>
        <v>3.7261319001972235E-6</v>
      </c>
      <c r="S15" s="33">
        <f t="shared" si="1"/>
        <v>6.1772016128638481E-8</v>
      </c>
      <c r="T15" s="33">
        <f t="shared" si="10"/>
        <v>7.3975251647014964E-10</v>
      </c>
      <c r="U15" s="33">
        <f t="shared" si="3"/>
        <v>3.0648633125672555E-8</v>
      </c>
      <c r="V15" s="33">
        <f t="shared" si="4"/>
        <v>1.5830703852461203E-8</v>
      </c>
      <c r="W15" s="33">
        <f t="shared" si="5"/>
        <v>5.4636502113746094E-6</v>
      </c>
      <c r="X15" s="33">
        <f t="shared" si="6"/>
        <v>2.7942950201181378E-8</v>
      </c>
      <c r="Y15" s="33">
        <f t="shared" si="7"/>
        <v>0</v>
      </c>
      <c r="Z15" s="34">
        <f t="shared" si="8"/>
        <v>1.8238482390050896E-8</v>
      </c>
      <c r="AA15" s="38">
        <f>((Branco!$O$10-R15)/(Branco!$O$10))*100</f>
        <v>3.7491795050001899</v>
      </c>
      <c r="AB15" s="39">
        <f>((Branco!$T$10-W15)/(Branco!$T$10))*100</f>
        <v>3.5022053300290787</v>
      </c>
      <c r="AC15" s="40">
        <f t="shared" si="11"/>
        <v>39.808600696638166</v>
      </c>
      <c r="AD15" s="23">
        <f t="shared" si="12"/>
        <v>0.47672901724897149</v>
      </c>
      <c r="AE15" s="23">
        <f t="shared" si="13"/>
        <v>19.751325510517184</v>
      </c>
      <c r="AF15" s="23">
        <f t="shared" si="14"/>
        <v>10.20200096912799</v>
      </c>
      <c r="AG15" s="23">
        <f t="shared" si="15"/>
        <v>18.007664579514387</v>
      </c>
      <c r="AH15" s="23">
        <f t="shared" si="16"/>
        <v>11.753679226953311</v>
      </c>
      <c r="AI15" s="39">
        <f t="shared" si="17"/>
        <v>96.789920774980047</v>
      </c>
      <c r="AJ15" s="117">
        <f t="shared" si="18"/>
        <v>1.4924958985457208</v>
      </c>
      <c r="AK15" s="40">
        <f t="shared" si="19"/>
        <v>3.6566344276745046</v>
      </c>
      <c r="AL15" s="23">
        <f t="shared" si="9"/>
        <v>4.379012843049359E-2</v>
      </c>
      <c r="AM15" s="23">
        <f t="shared" si="9"/>
        <v>1.8142656508914194</v>
      </c>
      <c r="AN15" s="23">
        <f t="shared" si="9"/>
        <v>0.93710874841256286</v>
      </c>
      <c r="AO15" s="23">
        <f t="shared" si="9"/>
        <v>1.6541010010690445</v>
      </c>
      <c r="AP15" s="117">
        <f t="shared" si="9"/>
        <v>1.0796387554699884</v>
      </c>
      <c r="AQ15" s="40">
        <f t="shared" si="20"/>
        <v>156.5039535044688</v>
      </c>
      <c r="AR15" s="23">
        <f t="shared" si="21"/>
        <v>1.3167691619049422</v>
      </c>
      <c r="AS15" s="1">
        <f t="shared" si="22"/>
        <v>50.890151507504314</v>
      </c>
      <c r="AT15" s="1">
        <f t="shared" si="23"/>
        <v>15.031224324537508</v>
      </c>
      <c r="AU15" s="1">
        <f t="shared" si="24"/>
        <v>46.331369039943937</v>
      </c>
      <c r="AV15" s="156">
        <f t="shared" si="25"/>
        <v>2.1592775109399769</v>
      </c>
    </row>
    <row r="16" spans="2:48" x14ac:dyDescent="0.25">
      <c r="B16" s="5" t="s">
        <v>12</v>
      </c>
      <c r="C16" s="3" t="s">
        <v>16</v>
      </c>
      <c r="D16" s="29">
        <v>1.2679079497666798E-10</v>
      </c>
      <c r="G16" s="91">
        <v>9</v>
      </c>
      <c r="H16" s="91">
        <v>120</v>
      </c>
      <c r="I16" s="92">
        <v>25208</v>
      </c>
      <c r="J16" s="93">
        <v>388</v>
      </c>
      <c r="K16" s="93">
        <v>16</v>
      </c>
      <c r="L16" s="93">
        <v>196</v>
      </c>
      <c r="M16" s="93">
        <v>107</v>
      </c>
      <c r="N16" s="93">
        <v>42967</v>
      </c>
      <c r="O16" s="93">
        <v>240</v>
      </c>
      <c r="P16" s="93"/>
      <c r="Q16" s="94">
        <v>187</v>
      </c>
      <c r="R16" s="95">
        <f t="shared" si="0"/>
        <v>3.7679851147373076E-6</v>
      </c>
      <c r="S16" s="96">
        <f t="shared" si="1"/>
        <v>6.0986112615551479E-8</v>
      </c>
      <c r="T16" s="96">
        <f t="shared" si="10"/>
        <v>7.3975251647014964E-10</v>
      </c>
      <c r="U16" s="96">
        <f t="shared" si="3"/>
        <v>3.049305630777574E-8</v>
      </c>
      <c r="V16" s="96">
        <f t="shared" si="4"/>
        <v>1.5830703852461203E-8</v>
      </c>
      <c r="W16" s="96">
        <f t="shared" si="5"/>
        <v>5.4665764398317077E-6</v>
      </c>
      <c r="X16" s="96">
        <f t="shared" si="6"/>
        <v>2.6094583845461211E-8</v>
      </c>
      <c r="Y16" s="96">
        <f t="shared" si="7"/>
        <v>0</v>
      </c>
      <c r="Z16" s="97">
        <f t="shared" si="8"/>
        <v>1.8336538746986652E-8</v>
      </c>
      <c r="AA16" s="98">
        <f>((Branco!$O$10-R16)/(Branco!$O$10))*100</f>
        <v>2.6680566817251643</v>
      </c>
      <c r="AB16" s="99">
        <f>((Branco!$T$10-W16)/(Branco!$T$10))*100</f>
        <v>3.4505229232339616</v>
      </c>
      <c r="AC16" s="100">
        <f t="shared" si="11"/>
        <v>39.995942741351335</v>
      </c>
      <c r="AD16" s="101">
        <f t="shared" si="12"/>
        <v>0.48514486368435861</v>
      </c>
      <c r="AE16" s="101">
        <f t="shared" si="13"/>
        <v>19.997971370675668</v>
      </c>
      <c r="AF16" s="101">
        <f t="shared" si="14"/>
        <v>10.382100082845277</v>
      </c>
      <c r="AG16" s="101">
        <f t="shared" si="15"/>
        <v>17.113362970380901</v>
      </c>
      <c r="AH16" s="101">
        <f t="shared" si="16"/>
        <v>12.025477971062454</v>
      </c>
      <c r="AI16" s="99">
        <f t="shared" si="17"/>
        <v>96.998911781676171</v>
      </c>
      <c r="AJ16" s="120">
        <f t="shared" si="18"/>
        <v>1.0671144227295952</v>
      </c>
      <c r="AK16" s="100">
        <f t="shared" si="19"/>
        <v>2.6144442609344347</v>
      </c>
      <c r="AL16" s="101">
        <f t="shared" si="9"/>
        <v>3.1712821792547037E-2</v>
      </c>
      <c r="AM16" s="101">
        <f t="shared" si="9"/>
        <v>1.3072221304672174</v>
      </c>
      <c r="AN16" s="101">
        <f t="shared" si="9"/>
        <v>0.67865438636050668</v>
      </c>
      <c r="AO16" s="101">
        <f t="shared" si="9"/>
        <v>1.1186618075873496</v>
      </c>
      <c r="AP16" s="120">
        <f t="shared" si="9"/>
        <v>0.78607827973341693</v>
      </c>
      <c r="AQ16" s="100">
        <f t="shared" si="20"/>
        <v>111.8982143679938</v>
      </c>
      <c r="AR16" s="101">
        <f t="shared" si="21"/>
        <v>0.95360455130188937</v>
      </c>
      <c r="AS16" s="158">
        <f t="shared" si="22"/>
        <v>36.66758075960545</v>
      </c>
      <c r="AT16" s="158">
        <f t="shared" si="23"/>
        <v>10.885616357222526</v>
      </c>
      <c r="AU16" s="158">
        <f t="shared" si="24"/>
        <v>31.333717230521664</v>
      </c>
      <c r="AV16" s="159">
        <f t="shared" si="25"/>
        <v>1.5721565594668339</v>
      </c>
    </row>
    <row r="17" spans="2:48" x14ac:dyDescent="0.25">
      <c r="B17" s="5" t="s">
        <v>13</v>
      </c>
      <c r="C17" s="3" t="s">
        <v>16</v>
      </c>
      <c r="D17" s="29">
        <v>1.1128238541580499E-10</v>
      </c>
      <c r="G17" s="17">
        <v>10</v>
      </c>
      <c r="H17" s="17">
        <v>135</v>
      </c>
      <c r="I17" s="41">
        <v>24762</v>
      </c>
      <c r="J17" s="42">
        <v>377</v>
      </c>
      <c r="K17" s="42">
        <v>16</v>
      </c>
      <c r="L17" s="42">
        <v>191</v>
      </c>
      <c r="M17" s="42">
        <v>104</v>
      </c>
      <c r="N17" s="42">
        <v>42974</v>
      </c>
      <c r="O17" s="42">
        <v>242</v>
      </c>
      <c r="P17" s="42"/>
      <c r="Q17" s="43">
        <v>188</v>
      </c>
      <c r="R17" s="32">
        <f t="shared" si="0"/>
        <v>3.701318923005602E-6</v>
      </c>
      <c r="S17" s="33">
        <f t="shared" si="1"/>
        <v>5.9257124886760069E-8</v>
      </c>
      <c r="T17" s="33">
        <f t="shared" si="10"/>
        <v>7.3975251647014964E-10</v>
      </c>
      <c r="U17" s="33">
        <f t="shared" si="3"/>
        <v>2.9715172218291664E-8</v>
      </c>
      <c r="V17" s="33">
        <f t="shared" si="4"/>
        <v>1.5386852342579114E-8</v>
      </c>
      <c r="W17" s="33">
        <f t="shared" si="5"/>
        <v>5.4674670311012587E-6</v>
      </c>
      <c r="X17" s="33">
        <f t="shared" si="6"/>
        <v>2.6312038710840055E-8</v>
      </c>
      <c r="Y17" s="33">
        <f t="shared" si="7"/>
        <v>0</v>
      </c>
      <c r="Z17" s="34">
        <f t="shared" si="8"/>
        <v>1.8434595103922409E-8</v>
      </c>
      <c r="AA17" s="38">
        <f>((Branco!$O$10-R17)/(Branco!$O$10))*100</f>
        <v>4.3901308930846721</v>
      </c>
      <c r="AB17" s="39">
        <f>((Branco!$T$10-W17)/(Branco!$T$10))*100</f>
        <v>3.4347934950789369</v>
      </c>
      <c r="AC17" s="40">
        <f t="shared" si="11"/>
        <v>39.545472328391256</v>
      </c>
      <c r="AD17" s="23">
        <f t="shared" si="12"/>
        <v>0.49367671357380255</v>
      </c>
      <c r="AE17" s="23">
        <f t="shared" si="13"/>
        <v>19.830535533700665</v>
      </c>
      <c r="AF17" s="23">
        <f t="shared" si="14"/>
        <v>10.268475642335096</v>
      </c>
      <c r="AG17" s="23">
        <f t="shared" si="15"/>
        <v>17.559441176592937</v>
      </c>
      <c r="AH17" s="23">
        <f t="shared" si="16"/>
        <v>12.302398605406243</v>
      </c>
      <c r="AI17" s="39">
        <f t="shared" si="17"/>
        <v>96.676048185223067</v>
      </c>
      <c r="AJ17" s="117">
        <f t="shared" si="18"/>
        <v>1.7360979975049549</v>
      </c>
      <c r="AK17" s="40">
        <f t="shared" si="19"/>
        <v>4.2534627489958972</v>
      </c>
      <c r="AL17" s="23">
        <f t="shared" si="9"/>
        <v>5.309926491193611E-2</v>
      </c>
      <c r="AM17" s="23">
        <f t="shared" si="9"/>
        <v>2.1329482041532772</v>
      </c>
      <c r="AN17" s="23">
        <f t="shared" si="9"/>
        <v>1.1044647101682714</v>
      </c>
      <c r="AO17" s="23">
        <f t="shared" si="9"/>
        <v>1.8886720663644969</v>
      </c>
      <c r="AP17" s="117">
        <f t="shared" si="9"/>
        <v>1.3232309822185722</v>
      </c>
      <c r="AQ17" s="40">
        <f t="shared" si="20"/>
        <v>182.0482056570244</v>
      </c>
      <c r="AR17" s="23">
        <f t="shared" si="21"/>
        <v>1.5966948959019189</v>
      </c>
      <c r="AS17" s="1">
        <f t="shared" si="22"/>
        <v>59.82919712649943</v>
      </c>
      <c r="AT17" s="1">
        <f t="shared" si="23"/>
        <v>17.715613951099073</v>
      </c>
      <c r="AU17" s="1">
        <f t="shared" si="24"/>
        <v>52.901704578869563</v>
      </c>
      <c r="AV17" s="156">
        <f t="shared" si="25"/>
        <v>2.6464619644371443</v>
      </c>
    </row>
    <row r="18" spans="2:48" ht="15.75" thickBot="1" x14ac:dyDescent="0.3">
      <c r="B18" s="6" t="s">
        <v>11</v>
      </c>
      <c r="C18" s="7" t="s">
        <v>17</v>
      </c>
      <c r="D18" s="30">
        <v>9.8056356935757502E-11</v>
      </c>
      <c r="G18" s="17">
        <v>11</v>
      </c>
      <c r="H18" s="17">
        <v>150</v>
      </c>
      <c r="I18" s="41">
        <v>23980</v>
      </c>
      <c r="J18" s="42">
        <v>362</v>
      </c>
      <c r="K18" s="42">
        <v>16</v>
      </c>
      <c r="L18" s="42">
        <v>184</v>
      </c>
      <c r="M18" s="42">
        <v>100</v>
      </c>
      <c r="N18" s="42">
        <v>43074</v>
      </c>
      <c r="O18" s="42">
        <v>239</v>
      </c>
      <c r="P18" s="42"/>
      <c r="Q18" s="43">
        <v>189</v>
      </c>
      <c r="R18" s="32">
        <f t="shared" si="0"/>
        <v>3.5844288738257948E-6</v>
      </c>
      <c r="S18" s="33">
        <f t="shared" si="1"/>
        <v>5.6899414347499057E-8</v>
      </c>
      <c r="T18" s="33">
        <f t="shared" si="10"/>
        <v>7.3975251647014964E-10</v>
      </c>
      <c r="U18" s="33">
        <f t="shared" si="3"/>
        <v>2.8626134493013959E-8</v>
      </c>
      <c r="V18" s="33">
        <f t="shared" si="4"/>
        <v>1.4795050329402994E-8</v>
      </c>
      <c r="W18" s="33">
        <f t="shared" si="5"/>
        <v>5.4801897635234239E-6</v>
      </c>
      <c r="X18" s="33">
        <f t="shared" si="6"/>
        <v>2.5985856412771787E-8</v>
      </c>
      <c r="Y18" s="33">
        <f t="shared" si="7"/>
        <v>0</v>
      </c>
      <c r="Z18" s="34">
        <f t="shared" si="8"/>
        <v>1.8532651460858168E-8</v>
      </c>
      <c r="AA18" s="38">
        <f>((Branco!$O$10-R18)/(Branco!$O$10))*100</f>
        <v>7.4095524923742246</v>
      </c>
      <c r="AB18" s="39">
        <f>((Branco!$T$10-W18)/(Branco!$T$10))*100</f>
        <v>3.2100873785784447</v>
      </c>
      <c r="AC18" s="40">
        <f t="shared" si="11"/>
        <v>39.084943046996322</v>
      </c>
      <c r="AD18" s="23">
        <f t="shared" si="12"/>
        <v>0.50814556365251684</v>
      </c>
      <c r="AE18" s="23">
        <f t="shared" si="13"/>
        <v>19.663661729134922</v>
      </c>
      <c r="AF18" s="23">
        <f t="shared" si="14"/>
        <v>10.162911273050337</v>
      </c>
      <c r="AG18" s="23">
        <f t="shared" si="15"/>
        <v>17.850020594548553</v>
      </c>
      <c r="AH18" s="23">
        <f t="shared" si="16"/>
        <v>12.73031779261736</v>
      </c>
      <c r="AI18" s="39">
        <f t="shared" si="17"/>
        <v>96.267415457534852</v>
      </c>
      <c r="AJ18" s="117">
        <f t="shared" si="18"/>
        <v>2.8960193716817622</v>
      </c>
      <c r="AK18" s="40">
        <f t="shared" si="19"/>
        <v>7.0952852520548593</v>
      </c>
      <c r="AL18" s="23">
        <f t="shared" si="9"/>
        <v>9.22462064060212E-2</v>
      </c>
      <c r="AM18" s="23">
        <f t="shared" si="9"/>
        <v>3.5696428903674358</v>
      </c>
      <c r="AN18" s="23">
        <f t="shared" si="9"/>
        <v>1.8449241281204243</v>
      </c>
      <c r="AO18" s="23">
        <f t="shared" si="9"/>
        <v>3.2404035416167498</v>
      </c>
      <c r="AP18" s="117">
        <f t="shared" si="9"/>
        <v>2.3109982782710237</v>
      </c>
      <c r="AQ18" s="40">
        <f t="shared" si="20"/>
        <v>303.67820878794794</v>
      </c>
      <c r="AR18" s="23">
        <f t="shared" si="21"/>
        <v>2.7738434266290577</v>
      </c>
      <c r="AS18" s="1">
        <f t="shared" si="22"/>
        <v>100.12848307480658</v>
      </c>
      <c r="AT18" s="1">
        <f t="shared" si="23"/>
        <v>29.592583015051606</v>
      </c>
      <c r="AU18" s="1">
        <f t="shared" si="24"/>
        <v>90.763703200685171</v>
      </c>
      <c r="AV18" s="156">
        <f t="shared" si="25"/>
        <v>4.6219965565420473</v>
      </c>
    </row>
    <row r="19" spans="2:48" ht="15.75" thickBot="1" x14ac:dyDescent="0.3">
      <c r="B19" s="5"/>
      <c r="C19" s="3"/>
      <c r="G19" s="17">
        <v>12</v>
      </c>
      <c r="H19" s="17">
        <v>165</v>
      </c>
      <c r="I19" s="41">
        <v>24949</v>
      </c>
      <c r="J19" s="42">
        <v>372</v>
      </c>
      <c r="K19" s="42">
        <v>16</v>
      </c>
      <c r="L19" s="42">
        <v>191</v>
      </c>
      <c r="M19" s="42">
        <v>104</v>
      </c>
      <c r="N19" s="42">
        <v>43060</v>
      </c>
      <c r="O19" s="42">
        <v>237</v>
      </c>
      <c r="P19" s="42"/>
      <c r="Q19" s="43">
        <v>191</v>
      </c>
      <c r="R19" s="32">
        <f t="shared" si="0"/>
        <v>3.7292708912877299E-6</v>
      </c>
      <c r="S19" s="33">
        <f t="shared" si="1"/>
        <v>5.847122137367306E-8</v>
      </c>
      <c r="T19" s="33">
        <f t="shared" si="10"/>
        <v>7.3975251647014964E-10</v>
      </c>
      <c r="U19" s="33">
        <f t="shared" si="3"/>
        <v>2.9715172218291664E-8</v>
      </c>
      <c r="V19" s="33">
        <f t="shared" si="4"/>
        <v>1.5386852342579114E-8</v>
      </c>
      <c r="W19" s="33">
        <f t="shared" si="5"/>
        <v>5.478408580984321E-6</v>
      </c>
      <c r="X19" s="33">
        <f t="shared" si="6"/>
        <v>2.5768401547392946E-8</v>
      </c>
      <c r="Y19" s="33">
        <f t="shared" si="7"/>
        <v>0</v>
      </c>
      <c r="Z19" s="34">
        <f t="shared" si="8"/>
        <v>1.8728764174729681E-8</v>
      </c>
      <c r="AA19" s="38">
        <f>((Branco!$O$10-R19)/(Branco!$O$10))*100</f>
        <v>3.6680952932545599</v>
      </c>
      <c r="AB19" s="39">
        <f>((Branco!$T$10-W19)/(Branco!$T$10))*100</f>
        <v>3.2415462348885091</v>
      </c>
      <c r="AC19" s="40">
        <f t="shared" si="11"/>
        <v>39.292491677949741</v>
      </c>
      <c r="AD19" s="23">
        <f t="shared" si="12"/>
        <v>0.49711155187589695</v>
      </c>
      <c r="AE19" s="23">
        <f t="shared" si="13"/>
        <v>19.968509801332427</v>
      </c>
      <c r="AF19" s="23">
        <f t="shared" si="14"/>
        <v>10.33992027901866</v>
      </c>
      <c r="AG19" s="23">
        <f t="shared" si="15"/>
        <v>17.316291323630352</v>
      </c>
      <c r="AH19" s="23">
        <f t="shared" si="16"/>
        <v>12.585675366192909</v>
      </c>
      <c r="AI19" s="39">
        <f t="shared" si="17"/>
        <v>96.953309949896166</v>
      </c>
      <c r="AJ19" s="117">
        <f t="shared" si="18"/>
        <v>1.4412860378413139</v>
      </c>
      <c r="AK19" s="40">
        <f t="shared" si="19"/>
        <v>3.5311696006886413</v>
      </c>
      <c r="AL19" s="23">
        <f t="shared" si="9"/>
        <v>4.4674825269999698E-2</v>
      </c>
      <c r="AM19" s="23">
        <f t="shared" si="9"/>
        <v>1.7945462802270808</v>
      </c>
      <c r="AN19" s="23">
        <f t="shared" si="9"/>
        <v>0.92923636561599388</v>
      </c>
      <c r="AO19" s="23">
        <f t="shared" si="9"/>
        <v>1.55619455288926</v>
      </c>
      <c r="AP19" s="117">
        <f t="shared" si="9"/>
        <v>1.1310597103765867</v>
      </c>
      <c r="AQ19" s="40">
        <f t="shared" si="20"/>
        <v>151.13405890947385</v>
      </c>
      <c r="AR19" s="23">
        <f t="shared" si="21"/>
        <v>1.343371995868891</v>
      </c>
      <c r="AS19" s="1">
        <f t="shared" si="22"/>
        <v>50.337023160369618</v>
      </c>
      <c r="AT19" s="1">
        <f t="shared" si="23"/>
        <v>14.904951304480541</v>
      </c>
      <c r="AU19" s="1">
        <f t="shared" si="24"/>
        <v>43.589009426428177</v>
      </c>
      <c r="AV19" s="156">
        <f t="shared" si="25"/>
        <v>2.2621194207531734</v>
      </c>
    </row>
    <row r="20" spans="2:48" x14ac:dyDescent="0.25">
      <c r="B20" s="253" t="s">
        <v>20</v>
      </c>
      <c r="C20" s="24">
        <v>10</v>
      </c>
      <c r="D20" s="13" t="s">
        <v>21</v>
      </c>
      <c r="G20" s="91">
        <v>13</v>
      </c>
      <c r="H20" s="91">
        <v>180</v>
      </c>
      <c r="I20" s="92">
        <v>24370</v>
      </c>
      <c r="J20" s="93">
        <v>358</v>
      </c>
      <c r="K20" s="93">
        <v>16</v>
      </c>
      <c r="L20" s="93">
        <v>184</v>
      </c>
      <c r="M20" s="93">
        <v>101</v>
      </c>
      <c r="N20" s="93">
        <v>43114</v>
      </c>
      <c r="O20" s="93">
        <v>266</v>
      </c>
      <c r="P20" s="93"/>
      <c r="Q20" s="94">
        <v>191</v>
      </c>
      <c r="R20" s="95">
        <f t="shared" si="0"/>
        <v>3.6427244226494838E-6</v>
      </c>
      <c r="S20" s="96">
        <f t="shared" si="1"/>
        <v>5.6270691537029455E-8</v>
      </c>
      <c r="T20" s="96">
        <f t="shared" si="10"/>
        <v>7.3975251647014964E-10</v>
      </c>
      <c r="U20" s="96">
        <f t="shared" si="3"/>
        <v>2.8626134493013959E-8</v>
      </c>
      <c r="V20" s="96">
        <f t="shared" si="4"/>
        <v>1.4943000832697024E-8</v>
      </c>
      <c r="W20" s="96">
        <f t="shared" si="5"/>
        <v>5.4852788564922898E-6</v>
      </c>
      <c r="X20" s="96">
        <f t="shared" si="6"/>
        <v>2.8921497095386174E-8</v>
      </c>
      <c r="Y20" s="96">
        <f t="shared" si="7"/>
        <v>0</v>
      </c>
      <c r="Z20" s="97">
        <f t="shared" si="8"/>
        <v>1.8728764174729681E-8</v>
      </c>
      <c r="AA20" s="98">
        <f>((Branco!$O$10-R20)/(Branco!$O$10))*100</f>
        <v>5.9037028456697165</v>
      </c>
      <c r="AB20" s="99">
        <f>((Branco!$T$10-W20)/(Branco!$T$10))*100</f>
        <v>3.1202049319782508</v>
      </c>
      <c r="AC20" s="100">
        <f t="shared" si="11"/>
        <v>37.961783734323369</v>
      </c>
      <c r="AD20" s="101">
        <f t="shared" si="12"/>
        <v>0.49905775600218927</v>
      </c>
      <c r="AE20" s="101">
        <f t="shared" si="13"/>
        <v>19.311991679688845</v>
      </c>
      <c r="AF20" s="101">
        <f t="shared" si="14"/>
        <v>10.080966671244225</v>
      </c>
      <c r="AG20" s="101">
        <f t="shared" si="15"/>
        <v>19.5112515595338</v>
      </c>
      <c r="AH20" s="101">
        <f t="shared" si="16"/>
        <v>12.634948599207565</v>
      </c>
      <c r="AI20" s="99">
        <f t="shared" si="17"/>
        <v>96.657867845872829</v>
      </c>
      <c r="AJ20" s="120">
        <f t="shared" si="18"/>
        <v>2.2411509065902324</v>
      </c>
      <c r="AK20" s="100">
        <f t="shared" si="19"/>
        <v>5.4908489669130729</v>
      </c>
      <c r="AL20" s="101">
        <f t="shared" si="9"/>
        <v>7.2184457483670972E-2</v>
      </c>
      <c r="AM20" s="101">
        <f t="shared" si="9"/>
        <v>2.7933152537186334</v>
      </c>
      <c r="AN20" s="101">
        <f t="shared" si="9"/>
        <v>1.458126041170154</v>
      </c>
      <c r="AO20" s="101">
        <f t="shared" si="9"/>
        <v>2.8221364996603686</v>
      </c>
      <c r="AP20" s="120">
        <f t="shared" si="9"/>
        <v>1.8275377929681262</v>
      </c>
      <c r="AQ20" s="100">
        <f t="shared" si="20"/>
        <v>235.00833578387952</v>
      </c>
      <c r="AR20" s="101">
        <f t="shared" si="21"/>
        <v>2.1705866365339861</v>
      </c>
      <c r="AS20" s="158">
        <f t="shared" si="22"/>
        <v>78.352492866807665</v>
      </c>
      <c r="AT20" s="158">
        <f t="shared" si="23"/>
        <v>23.388341700369267</v>
      </c>
      <c r="AU20" s="158">
        <f t="shared" si="24"/>
        <v>79.048043355486925</v>
      </c>
      <c r="AV20" s="159">
        <f t="shared" si="25"/>
        <v>3.6550755859362525</v>
      </c>
    </row>
    <row r="21" spans="2:48" x14ac:dyDescent="0.25">
      <c r="B21" s="260"/>
      <c r="C21" s="23">
        <f>(C20/1000)*60</f>
        <v>0.6</v>
      </c>
      <c r="D21" s="14" t="s">
        <v>22</v>
      </c>
      <c r="G21" s="17">
        <v>14</v>
      </c>
      <c r="H21" s="17">
        <v>195</v>
      </c>
      <c r="I21" s="41">
        <v>25003</v>
      </c>
      <c r="J21" s="42">
        <v>361</v>
      </c>
      <c r="K21" s="42">
        <v>16</v>
      </c>
      <c r="L21" s="42">
        <v>187</v>
      </c>
      <c r="M21" s="42">
        <v>102</v>
      </c>
      <c r="N21" s="42">
        <v>43240</v>
      </c>
      <c r="O21" s="42">
        <v>250</v>
      </c>
      <c r="P21" s="42"/>
      <c r="Q21" s="43">
        <v>192</v>
      </c>
      <c r="R21" s="32">
        <f t="shared" si="0"/>
        <v>3.7373425826633173E-6</v>
      </c>
      <c r="S21" s="33">
        <f t="shared" si="1"/>
        <v>5.6742233644881657E-8</v>
      </c>
      <c r="T21" s="33">
        <f t="shared" si="10"/>
        <v>7.3975251647014964E-10</v>
      </c>
      <c r="U21" s="33">
        <f t="shared" si="3"/>
        <v>2.9092864946704404E-8</v>
      </c>
      <c r="V21" s="33">
        <f t="shared" si="4"/>
        <v>1.5090951335991054E-8</v>
      </c>
      <c r="W21" s="33">
        <f t="shared" si="5"/>
        <v>5.5013094993442181E-6</v>
      </c>
      <c r="X21" s="33">
        <f t="shared" si="6"/>
        <v>2.7181858172355428E-8</v>
      </c>
      <c r="Y21" s="33">
        <f t="shared" si="7"/>
        <v>0</v>
      </c>
      <c r="Z21" s="34">
        <f t="shared" si="8"/>
        <v>1.8826820531665441E-8</v>
      </c>
      <c r="AA21" s="38">
        <f>((Branco!$O$10-R21)/(Branco!$O$10))*100</f>
        <v>3.4595930344800969</v>
      </c>
      <c r="AB21" s="39">
        <f>((Branco!$T$10-W21)/(Branco!$T$10))*100</f>
        <v>2.837075225187629</v>
      </c>
      <c r="AC21" s="40">
        <f t="shared" si="11"/>
        <v>38.423858478289262</v>
      </c>
      <c r="AD21" s="23">
        <f t="shared" si="12"/>
        <v>0.50093456277555848</v>
      </c>
      <c r="AE21" s="23">
        <f t="shared" si="13"/>
        <v>19.700671856455678</v>
      </c>
      <c r="AF21" s="23">
        <f t="shared" si="14"/>
        <v>10.219065080621395</v>
      </c>
      <c r="AG21" s="23">
        <f t="shared" si="15"/>
        <v>18.40660482504158</v>
      </c>
      <c r="AH21" s="23">
        <f t="shared" si="16"/>
        <v>12.748865196816528</v>
      </c>
      <c r="AI21" s="39">
        <f t="shared" si="17"/>
        <v>97.319858799412941</v>
      </c>
      <c r="AJ21" s="117">
        <f t="shared" si="18"/>
        <v>1.3293091314933856</v>
      </c>
      <c r="AK21" s="40">
        <f t="shared" si="19"/>
        <v>3.2568247189001593</v>
      </c>
      <c r="AL21" s="23">
        <f t="shared" si="9"/>
        <v>4.2459454391357086E-2</v>
      </c>
      <c r="AM21" s="23">
        <f t="shared" si="9"/>
        <v>1.6698384186819493</v>
      </c>
      <c r="AN21" s="23">
        <f t="shared" si="9"/>
        <v>0.86617286958368489</v>
      </c>
      <c r="AO21" s="23">
        <f t="shared" si="9"/>
        <v>1.5601526749088572</v>
      </c>
      <c r="AP21" s="117">
        <f t="shared" si="9"/>
        <v>1.0805999437661533</v>
      </c>
      <c r="AQ21" s="40">
        <f t="shared" si="20"/>
        <v>139.39209796892681</v>
      </c>
      <c r="AR21" s="23">
        <f t="shared" si="21"/>
        <v>1.2767557935481075</v>
      </c>
      <c r="AS21" s="1">
        <f t="shared" si="22"/>
        <v>46.838967644028678</v>
      </c>
      <c r="AT21" s="1">
        <f t="shared" si="23"/>
        <v>13.893412828122305</v>
      </c>
      <c r="AU21" s="1">
        <f t="shared" si="24"/>
        <v>43.699876424197093</v>
      </c>
      <c r="AV21" s="156">
        <f t="shared" si="25"/>
        <v>2.1611998875323066</v>
      </c>
    </row>
    <row r="22" spans="2:48" ht="18.75" thickBot="1" x14ac:dyDescent="0.4">
      <c r="B22" s="254"/>
      <c r="C22" s="25">
        <f>(1*C21)/(0.082057*298)</f>
        <v>2.4536880690153747E-2</v>
      </c>
      <c r="D22" s="15" t="s">
        <v>23</v>
      </c>
      <c r="G22" s="17">
        <v>15</v>
      </c>
      <c r="H22" s="17">
        <v>210</v>
      </c>
      <c r="I22" s="41">
        <v>24933</v>
      </c>
      <c r="J22" s="42">
        <v>360</v>
      </c>
      <c r="K22" s="42">
        <v>16</v>
      </c>
      <c r="L22" s="42">
        <v>187</v>
      </c>
      <c r="M22" s="42">
        <v>102</v>
      </c>
      <c r="N22" s="42">
        <v>43128</v>
      </c>
      <c r="O22" s="42">
        <v>237</v>
      </c>
      <c r="P22" s="42"/>
      <c r="Q22" s="43">
        <v>193</v>
      </c>
      <c r="R22" s="32">
        <f t="shared" si="0"/>
        <v>3.7268792790282962E-6</v>
      </c>
      <c r="S22" s="33">
        <f t="shared" si="1"/>
        <v>5.6585052942264256E-8</v>
      </c>
      <c r="T22" s="33">
        <f t="shared" si="10"/>
        <v>7.3975251647014964E-10</v>
      </c>
      <c r="U22" s="33">
        <f t="shared" si="3"/>
        <v>2.9092864946704404E-8</v>
      </c>
      <c r="V22" s="33">
        <f t="shared" si="4"/>
        <v>1.5090951335991054E-8</v>
      </c>
      <c r="W22" s="33">
        <f t="shared" si="5"/>
        <v>5.4870600390313935E-6</v>
      </c>
      <c r="X22" s="33">
        <f t="shared" si="6"/>
        <v>2.5768401547392946E-8</v>
      </c>
      <c r="Y22" s="33">
        <f t="shared" si="7"/>
        <v>0</v>
      </c>
      <c r="Z22" s="34">
        <f t="shared" si="8"/>
        <v>1.8924876888601198E-8</v>
      </c>
      <c r="AA22" s="38">
        <f>((Branco!$O$10-R22)/(Branco!$O$10))*100</f>
        <v>3.7298737402988564</v>
      </c>
      <c r="AB22" s="39">
        <f>((Branco!$T$10-W22)/(Branco!$T$10))*100</f>
        <v>3.0887460756681717</v>
      </c>
      <c r="AC22" s="40">
        <f t="shared" si="11"/>
        <v>38.703363549718027</v>
      </c>
      <c r="AD22" s="23">
        <f t="shared" si="12"/>
        <v>0.5059800970934164</v>
      </c>
      <c r="AE22" s="23">
        <f t="shared" si="13"/>
        <v>19.899101797855309</v>
      </c>
      <c r="AF22" s="23">
        <f t="shared" si="14"/>
        <v>10.321993980705695</v>
      </c>
      <c r="AG22" s="23">
        <f t="shared" si="15"/>
        <v>17.625216577979891</v>
      </c>
      <c r="AH22" s="23">
        <f t="shared" si="16"/>
        <v>12.944343996647667</v>
      </c>
      <c r="AI22" s="39">
        <f t="shared" si="17"/>
        <v>97.046162909466716</v>
      </c>
      <c r="AJ22" s="117">
        <f t="shared" si="18"/>
        <v>1.4435865936533321</v>
      </c>
      <c r="AK22" s="40">
        <f t="shared" si="19"/>
        <v>3.5368059924490529</v>
      </c>
      <c r="AL22" s="23">
        <f t="shared" si="9"/>
        <v>4.6237672267453005E-2</v>
      </c>
      <c r="AM22" s="23">
        <f t="shared" si="9"/>
        <v>1.8184275481018528</v>
      </c>
      <c r="AN22" s="23">
        <f t="shared" si="9"/>
        <v>0.94324851425604139</v>
      </c>
      <c r="AO22" s="23">
        <f t="shared" si="9"/>
        <v>1.6106344744723311</v>
      </c>
      <c r="AP22" s="117">
        <f t="shared" si="9"/>
        <v>1.1828851349535727</v>
      </c>
      <c r="AQ22" s="40">
        <f t="shared" si="20"/>
        <v>151.37529647681944</v>
      </c>
      <c r="AR22" s="23">
        <f t="shared" si="21"/>
        <v>1.3903668050823119</v>
      </c>
      <c r="AS22" s="1">
        <f t="shared" si="22"/>
        <v>51.006892724256971</v>
      </c>
      <c r="AT22" s="1">
        <f t="shared" si="23"/>
        <v>15.129706168666903</v>
      </c>
      <c r="AU22" s="1">
        <f t="shared" si="24"/>
        <v>45.113871629969999</v>
      </c>
      <c r="AV22" s="156">
        <f t="shared" si="25"/>
        <v>2.3657702699071455</v>
      </c>
    </row>
    <row r="23" spans="2:48" x14ac:dyDescent="0.25">
      <c r="B23" s="253" t="s">
        <v>24</v>
      </c>
      <c r="C23" s="24">
        <v>20</v>
      </c>
      <c r="D23" s="13" t="s">
        <v>21</v>
      </c>
      <c r="G23" s="17">
        <v>16</v>
      </c>
      <c r="H23" s="17">
        <v>225</v>
      </c>
      <c r="I23" s="41">
        <v>24240</v>
      </c>
      <c r="J23" s="42">
        <v>346</v>
      </c>
      <c r="K23" s="42">
        <v>15</v>
      </c>
      <c r="L23" s="42">
        <v>180</v>
      </c>
      <c r="M23" s="42">
        <v>99</v>
      </c>
      <c r="N23" s="42">
        <v>43159</v>
      </c>
      <c r="O23" s="42">
        <v>229</v>
      </c>
      <c r="P23" s="42"/>
      <c r="Q23" s="43">
        <v>192</v>
      </c>
      <c r="R23" s="32">
        <f t="shared" si="0"/>
        <v>3.6232925730415874E-6</v>
      </c>
      <c r="S23" s="33">
        <f t="shared" si="1"/>
        <v>5.4384523105620645E-8</v>
      </c>
      <c r="T23" s="33">
        <f t="shared" si="10"/>
        <v>5.9180201317611974E-10</v>
      </c>
      <c r="U23" s="33">
        <f t="shared" si="3"/>
        <v>2.8003827221426699E-8</v>
      </c>
      <c r="V23" s="33">
        <f t="shared" si="4"/>
        <v>1.4647099826108964E-8</v>
      </c>
      <c r="W23" s="33">
        <f t="shared" si="5"/>
        <v>5.4910040860822641E-6</v>
      </c>
      <c r="X23" s="33">
        <f t="shared" si="6"/>
        <v>2.4898582085877569E-8</v>
      </c>
      <c r="Y23" s="33">
        <f t="shared" si="7"/>
        <v>0</v>
      </c>
      <c r="Z23" s="34">
        <f t="shared" si="8"/>
        <v>1.8826820531665441E-8</v>
      </c>
      <c r="AA23" s="38">
        <f>((Branco!$O$10-R23)/(Branco!$O$10))*100</f>
        <v>6.405652727904557</v>
      </c>
      <c r="AB23" s="39">
        <f>((Branco!$T$10-W23)/(Branco!$T$10))*100</f>
        <v>3.019087179553031</v>
      </c>
      <c r="AC23" s="40">
        <f t="shared" si="11"/>
        <v>38.474355638224964</v>
      </c>
      <c r="AD23" s="23">
        <f t="shared" si="12"/>
        <v>0.41867060373289039</v>
      </c>
      <c r="AE23" s="23">
        <f t="shared" si="13"/>
        <v>19.811320320968733</v>
      </c>
      <c r="AF23" s="23">
        <f t="shared" si="14"/>
        <v>10.362097442389038</v>
      </c>
      <c r="AG23" s="23">
        <f t="shared" si="15"/>
        <v>17.614513235670643</v>
      </c>
      <c r="AH23" s="23">
        <f t="shared" si="16"/>
        <v>13.319042759013733</v>
      </c>
      <c r="AI23" s="39">
        <f t="shared" si="17"/>
        <v>96.569314372875851</v>
      </c>
      <c r="AJ23" s="117">
        <f t="shared" si="18"/>
        <v>2.4645336114836582</v>
      </c>
      <c r="AK23" s="40">
        <f t="shared" si="19"/>
        <v>6.038139508921442</v>
      </c>
      <c r="AL23" s="23">
        <f t="shared" si="9"/>
        <v>6.5705883092476103E-2</v>
      </c>
      <c r="AM23" s="23">
        <f t="shared" si="9"/>
        <v>3.1091752927264471</v>
      </c>
      <c r="AN23" s="23">
        <f t="shared" si="9"/>
        <v>1.6262206065387834</v>
      </c>
      <c r="AO23" s="23">
        <f t="shared" si="9"/>
        <v>2.7644098655950744</v>
      </c>
      <c r="AP23" s="117">
        <f t="shared" si="9"/>
        <v>2.0902816166806422</v>
      </c>
      <c r="AQ23" s="40">
        <f t="shared" si="20"/>
        <v>258.43237098183772</v>
      </c>
      <c r="AR23" s="23">
        <f t="shared" si="21"/>
        <v>1.9757759045907564</v>
      </c>
      <c r="AS23" s="1">
        <f t="shared" si="22"/>
        <v>87.212366960976837</v>
      </c>
      <c r="AT23" s="1">
        <f t="shared" si="23"/>
        <v>26.084578528882084</v>
      </c>
      <c r="AU23" s="1">
        <f t="shared" si="24"/>
        <v>77.431120335318042</v>
      </c>
      <c r="AV23" s="156">
        <f t="shared" si="25"/>
        <v>4.1805632333612843</v>
      </c>
    </row>
    <row r="24" spans="2:48" x14ac:dyDescent="0.25">
      <c r="B24" s="260"/>
      <c r="C24" s="23">
        <f>(C23/1000)*60</f>
        <v>1.2</v>
      </c>
      <c r="D24" s="14" t="s">
        <v>22</v>
      </c>
      <c r="G24" s="91">
        <v>17</v>
      </c>
      <c r="H24" s="91">
        <v>240</v>
      </c>
      <c r="I24" s="92">
        <v>24944</v>
      </c>
      <c r="J24" s="93">
        <v>359</v>
      </c>
      <c r="K24" s="93">
        <v>16</v>
      </c>
      <c r="L24" s="93">
        <v>187</v>
      </c>
      <c r="M24" s="93">
        <v>102</v>
      </c>
      <c r="N24" s="93">
        <v>43291</v>
      </c>
      <c r="O24" s="93">
        <v>260</v>
      </c>
      <c r="P24" s="93"/>
      <c r="Q24" s="94">
        <v>195</v>
      </c>
      <c r="R24" s="95">
        <f t="shared" si="0"/>
        <v>3.7285235124566568E-6</v>
      </c>
      <c r="S24" s="96">
        <f t="shared" si="1"/>
        <v>5.6427872239646856E-8</v>
      </c>
      <c r="T24" s="96">
        <f t="shared" si="10"/>
        <v>7.3975251647014964E-10</v>
      </c>
      <c r="U24" s="96">
        <f t="shared" si="3"/>
        <v>2.9092864946704404E-8</v>
      </c>
      <c r="V24" s="96">
        <f t="shared" si="4"/>
        <v>1.5090951335991054E-8</v>
      </c>
      <c r="W24" s="96">
        <f t="shared" si="5"/>
        <v>5.507798092879522E-6</v>
      </c>
      <c r="X24" s="96">
        <f t="shared" si="6"/>
        <v>2.8269132499249645E-8</v>
      </c>
      <c r="Y24" s="96">
        <f t="shared" si="7"/>
        <v>0</v>
      </c>
      <c r="Z24" s="97">
        <f t="shared" si="8"/>
        <v>1.9120989602472714E-8</v>
      </c>
      <c r="AA24" s="98">
        <f>((Branco!$O$10-R24)/(Branco!$O$10))*100</f>
        <v>3.6874010579559044</v>
      </c>
      <c r="AB24" s="99">
        <f>((Branco!$T$10-W24)/(Branco!$T$10))*100</f>
        <v>2.7224751057723839</v>
      </c>
      <c r="AC24" s="100">
        <f t="shared" si="11"/>
        <v>37.936855743765683</v>
      </c>
      <c r="AD24" s="101">
        <f t="shared" si="12"/>
        <v>0.4973408244817305</v>
      </c>
      <c r="AE24" s="101">
        <f t="shared" si="13"/>
        <v>19.559337909617582</v>
      </c>
      <c r="AF24" s="101">
        <f t="shared" si="14"/>
        <v>10.145752819427303</v>
      </c>
      <c r="AG24" s="101">
        <f t="shared" si="15"/>
        <v>19.005536786338762</v>
      </c>
      <c r="AH24" s="101">
        <f t="shared" si="16"/>
        <v>12.855175916368927</v>
      </c>
      <c r="AI24" s="99">
        <f t="shared" si="17"/>
        <v>97.38444339226416</v>
      </c>
      <c r="AJ24" s="120">
        <f t="shared" si="18"/>
        <v>1.398884020050821</v>
      </c>
      <c r="AK24" s="100">
        <f t="shared" si="19"/>
        <v>3.4272841037792947</v>
      </c>
      <c r="AL24" s="101">
        <f t="shared" si="19"/>
        <v>4.4930668830846246E-2</v>
      </c>
      <c r="AM24" s="101">
        <f t="shared" si="19"/>
        <v>1.767025932535178</v>
      </c>
      <c r="AN24" s="101">
        <f t="shared" si="19"/>
        <v>0.91658564414926358</v>
      </c>
      <c r="AO24" s="101">
        <f t="shared" si="19"/>
        <v>1.7169945382813057</v>
      </c>
      <c r="AP24" s="120">
        <f t="shared" si="19"/>
        <v>1.16135982293941</v>
      </c>
      <c r="AQ24" s="100">
        <f t="shared" si="20"/>
        <v>146.68775964175381</v>
      </c>
      <c r="AR24" s="101">
        <f t="shared" si="21"/>
        <v>1.3510652117435467</v>
      </c>
      <c r="AS24" s="158">
        <f t="shared" si="22"/>
        <v>49.565077407611746</v>
      </c>
      <c r="AT24" s="158">
        <f t="shared" si="23"/>
        <v>14.702033732154186</v>
      </c>
      <c r="AU24" s="158">
        <f t="shared" si="24"/>
        <v>48.093017017259378</v>
      </c>
      <c r="AV24" s="159">
        <f t="shared" si="25"/>
        <v>2.32271964587882</v>
      </c>
    </row>
    <row r="25" spans="2:48" ht="18.75" thickBot="1" x14ac:dyDescent="0.4">
      <c r="B25" s="254"/>
      <c r="C25" s="25">
        <f>(1*C24)/(0.082057*298)</f>
        <v>4.9073761380307494E-2</v>
      </c>
      <c r="D25" s="15" t="s">
        <v>25</v>
      </c>
      <c r="G25" s="17">
        <v>18</v>
      </c>
      <c r="H25" s="17">
        <v>255</v>
      </c>
      <c r="I25" s="41">
        <v>24586</v>
      </c>
      <c r="J25" s="42">
        <v>351</v>
      </c>
      <c r="K25" s="42">
        <v>15</v>
      </c>
      <c r="L25" s="42">
        <v>184</v>
      </c>
      <c r="M25" s="42">
        <v>100</v>
      </c>
      <c r="N25" s="42">
        <v>43183</v>
      </c>
      <c r="O25" s="42">
        <v>235</v>
      </c>
      <c r="P25" s="42"/>
      <c r="Q25" s="43">
        <v>196</v>
      </c>
      <c r="R25" s="32">
        <f t="shared" si="0"/>
        <v>3.6750111881518348E-6</v>
      </c>
      <c r="S25" s="33">
        <f t="shared" si="1"/>
        <v>5.5170426618707646E-8</v>
      </c>
      <c r="T25" s="33">
        <f t="shared" si="10"/>
        <v>5.9180201317611974E-10</v>
      </c>
      <c r="U25" s="33">
        <f t="shared" si="3"/>
        <v>2.8626134493013959E-8</v>
      </c>
      <c r="V25" s="33">
        <f t="shared" si="4"/>
        <v>1.4795050329402994E-8</v>
      </c>
      <c r="W25" s="33">
        <f t="shared" si="5"/>
        <v>5.4940575418635836E-6</v>
      </c>
      <c r="X25" s="33">
        <f t="shared" si="6"/>
        <v>2.5550946682014102E-8</v>
      </c>
      <c r="Y25" s="33">
        <f t="shared" si="7"/>
        <v>0</v>
      </c>
      <c r="Z25" s="34">
        <f t="shared" si="8"/>
        <v>1.921904595940847E-8</v>
      </c>
      <c r="AA25" s="38">
        <f>((Branco!$O$10-R25)/(Branco!$O$10))*100</f>
        <v>5.0696938105718319</v>
      </c>
      <c r="AB25" s="39">
        <f>((Branco!$T$10-W25)/(Branco!$T$10))*100</f>
        <v>2.9651577115929149</v>
      </c>
      <c r="AC25" s="40">
        <f t="shared" si="11"/>
        <v>38.325197100248879</v>
      </c>
      <c r="AD25" s="23">
        <f t="shared" si="12"/>
        <v>0.41110664153552218</v>
      </c>
      <c r="AE25" s="23">
        <f t="shared" si="13"/>
        <v>19.885694454481136</v>
      </c>
      <c r="AF25" s="23">
        <f t="shared" si="14"/>
        <v>10.277666038388054</v>
      </c>
      <c r="AG25" s="23">
        <f t="shared" si="15"/>
        <v>17.749456143485574</v>
      </c>
      <c r="AH25" s="23">
        <f t="shared" si="16"/>
        <v>13.350879621860818</v>
      </c>
      <c r="AI25" s="39">
        <f t="shared" si="17"/>
        <v>96.879597967885573</v>
      </c>
      <c r="AJ25" s="117">
        <f t="shared" si="18"/>
        <v>1.9429701452807726</v>
      </c>
      <c r="AK25" s="40">
        <f t="shared" si="19"/>
        <v>4.7603022106125819</v>
      </c>
      <c r="AL25" s="23">
        <f t="shared" si="19"/>
        <v>5.1062799478371154E-2</v>
      </c>
      <c r="AM25" s="23">
        <f t="shared" si="19"/>
        <v>2.4699655170362629</v>
      </c>
      <c r="AN25" s="23">
        <f t="shared" si="19"/>
        <v>1.276569986959279</v>
      </c>
      <c r="AO25" s="23">
        <f t="shared" si="19"/>
        <v>2.2046272872646688</v>
      </c>
      <c r="AP25" s="117">
        <f t="shared" si="19"/>
        <v>1.6582881912211693</v>
      </c>
      <c r="AQ25" s="40">
        <f t="shared" si="20"/>
        <v>203.7409346142185</v>
      </c>
      <c r="AR25" s="23">
        <f t="shared" si="21"/>
        <v>1.5354583803146207</v>
      </c>
      <c r="AS25" s="1">
        <f t="shared" si="22"/>
        <v>69.282532752867169</v>
      </c>
      <c r="AT25" s="1">
        <f t="shared" si="23"/>
        <v>20.476182590826834</v>
      </c>
      <c r="AU25" s="1">
        <f t="shared" si="24"/>
        <v>61.751610316283376</v>
      </c>
      <c r="AV25" s="156">
        <f t="shared" si="25"/>
        <v>3.3165763824423387</v>
      </c>
    </row>
    <row r="26" spans="2:48" ht="15.75" thickBot="1" x14ac:dyDescent="0.3">
      <c r="G26" s="17">
        <v>19</v>
      </c>
      <c r="H26" s="17">
        <v>270</v>
      </c>
      <c r="I26" s="41">
        <v>24687</v>
      </c>
      <c r="J26" s="42">
        <v>356</v>
      </c>
      <c r="K26" s="42">
        <v>16</v>
      </c>
      <c r="L26" s="42">
        <v>186</v>
      </c>
      <c r="M26" s="42">
        <v>102</v>
      </c>
      <c r="N26" s="42">
        <v>43214</v>
      </c>
      <c r="O26" s="42">
        <v>235</v>
      </c>
      <c r="P26" s="42"/>
      <c r="Q26" s="43">
        <v>197</v>
      </c>
      <c r="R26" s="32">
        <f t="shared" si="0"/>
        <v>3.6901082405395078E-6</v>
      </c>
      <c r="S26" s="33">
        <f t="shared" si="1"/>
        <v>5.5956330131794648E-8</v>
      </c>
      <c r="T26" s="33">
        <f t="shared" si="10"/>
        <v>7.3975251647014964E-10</v>
      </c>
      <c r="U26" s="33">
        <f t="shared" si="3"/>
        <v>2.8937288128807588E-8</v>
      </c>
      <c r="V26" s="33">
        <f t="shared" si="4"/>
        <v>1.5090951335991054E-8</v>
      </c>
      <c r="W26" s="33">
        <f t="shared" si="5"/>
        <v>5.498001588914455E-6</v>
      </c>
      <c r="X26" s="33">
        <f t="shared" si="6"/>
        <v>2.5550946682014102E-8</v>
      </c>
      <c r="Y26" s="33">
        <f t="shared" si="7"/>
        <v>0</v>
      </c>
      <c r="Z26" s="34">
        <f t="shared" si="8"/>
        <v>1.9317102316344227E-8</v>
      </c>
      <c r="AA26" s="38">
        <f>((Branco!$O$10-R26)/(Branco!$O$10))*100</f>
        <v>4.6797173636047757</v>
      </c>
      <c r="AB26" s="39">
        <f>((Branco!$T$10-W26)/(Branco!$T$10))*100</f>
        <v>2.8954988154777586</v>
      </c>
      <c r="AC26" s="40">
        <f t="shared" si="11"/>
        <v>38.433559193133334</v>
      </c>
      <c r="AD26" s="23">
        <f t="shared" si="12"/>
        <v>0.50809840572210851</v>
      </c>
      <c r="AE26" s="23">
        <f t="shared" si="13"/>
        <v>19.875552481154312</v>
      </c>
      <c r="AF26" s="23">
        <f t="shared" si="14"/>
        <v>10.365207476731014</v>
      </c>
      <c r="AG26" s="23">
        <f t="shared" si="15"/>
        <v>17.5496466517878</v>
      </c>
      <c r="AH26" s="23">
        <f t="shared" si="16"/>
        <v>13.26793579147142</v>
      </c>
      <c r="AI26" s="39">
        <f t="shared" si="17"/>
        <v>97.019849415967556</v>
      </c>
      <c r="AJ26" s="117">
        <f t="shared" si="18"/>
        <v>1.7985819430123804</v>
      </c>
      <c r="AK26" s="40">
        <f t="shared" si="19"/>
        <v>4.406549230869663</v>
      </c>
      <c r="AL26" s="23">
        <f t="shared" si="19"/>
        <v>5.8255355110095539E-2</v>
      </c>
      <c r="AM26" s="23">
        <f t="shared" si="19"/>
        <v>2.27880535494584</v>
      </c>
      <c r="AN26" s="23">
        <f t="shared" si="19"/>
        <v>1.1884092442459491</v>
      </c>
      <c r="AO26" s="23">
        <f t="shared" si="19"/>
        <v>2.0121316781217216</v>
      </c>
      <c r="AP26" s="117">
        <f t="shared" si="19"/>
        <v>1.5212177452350588</v>
      </c>
      <c r="AQ26" s="40">
        <f t="shared" si="20"/>
        <v>188.60030708122156</v>
      </c>
      <c r="AR26" s="23">
        <f t="shared" si="21"/>
        <v>1.7517385281605728</v>
      </c>
      <c r="AS26" s="1">
        <f t="shared" si="22"/>
        <v>63.920490206230816</v>
      </c>
      <c r="AT26" s="1">
        <f t="shared" si="23"/>
        <v>19.062084277705022</v>
      </c>
      <c r="AU26" s="1">
        <f t="shared" si="24"/>
        <v>56.359808304189421</v>
      </c>
      <c r="AV26" s="156">
        <f t="shared" si="25"/>
        <v>3.0424354904701176</v>
      </c>
    </row>
    <row r="27" spans="2:48" x14ac:dyDescent="0.25">
      <c r="B27" s="261" t="s">
        <v>26</v>
      </c>
      <c r="C27" s="262"/>
      <c r="D27" s="21">
        <f>(1*(0.25/1000))/(0.082057*373)</f>
        <v>8.1679964763916645E-6</v>
      </c>
      <c r="G27" s="17">
        <v>20</v>
      </c>
      <c r="H27" s="17">
        <v>285</v>
      </c>
      <c r="I27" s="41">
        <v>25123</v>
      </c>
      <c r="J27" s="42">
        <v>369</v>
      </c>
      <c r="K27" s="42">
        <v>16</v>
      </c>
      <c r="L27" s="42">
        <v>193</v>
      </c>
      <c r="M27" s="42">
        <v>106</v>
      </c>
      <c r="N27" s="42">
        <v>43184</v>
      </c>
      <c r="O27" s="42">
        <v>247</v>
      </c>
      <c r="P27" s="42"/>
      <c r="Q27" s="43">
        <v>200</v>
      </c>
      <c r="R27" s="32">
        <f t="shared" si="0"/>
        <v>3.755279674609068E-6</v>
      </c>
      <c r="S27" s="33">
        <f t="shared" si="1"/>
        <v>5.7999679265820859E-8</v>
      </c>
      <c r="T27" s="33">
        <f t="shared" si="10"/>
        <v>7.3975251647014964E-10</v>
      </c>
      <c r="U27" s="33">
        <f t="shared" si="3"/>
        <v>3.0026325854085292E-8</v>
      </c>
      <c r="V27" s="33">
        <f t="shared" si="4"/>
        <v>1.5682753349167174E-8</v>
      </c>
      <c r="W27" s="33">
        <f t="shared" si="5"/>
        <v>5.4941847691878058E-6</v>
      </c>
      <c r="X27" s="33">
        <f t="shared" si="6"/>
        <v>2.685567587428716E-8</v>
      </c>
      <c r="Y27" s="33">
        <f t="shared" si="7"/>
        <v>0</v>
      </c>
      <c r="Z27" s="34">
        <f t="shared" si="8"/>
        <v>1.9611271387151499E-8</v>
      </c>
      <c r="AA27" s="38">
        <f>((Branco!$O$10-R27)/(Branco!$O$10))*100</f>
        <v>2.9962546816479354</v>
      </c>
      <c r="AB27" s="39">
        <f>((Branco!$T$10-W27)/(Branco!$T$10))*100</f>
        <v>2.9629106504279008</v>
      </c>
      <c r="AC27" s="40">
        <f t="shared" si="11"/>
        <v>38.431900840072274</v>
      </c>
      <c r="AD27" s="23">
        <f t="shared" si="12"/>
        <v>0.49017676854514175</v>
      </c>
      <c r="AE27" s="23">
        <f t="shared" si="13"/>
        <v>19.896123434184865</v>
      </c>
      <c r="AF27" s="23">
        <f t="shared" si="14"/>
        <v>10.391747493157006</v>
      </c>
      <c r="AG27" s="23">
        <f t="shared" si="15"/>
        <v>17.795178960617967</v>
      </c>
      <c r="AH27" s="23">
        <f t="shared" si="16"/>
        <v>12.994872503422734</v>
      </c>
      <c r="AI27" s="39">
        <f t="shared" si="17"/>
        <v>97.322158844869335</v>
      </c>
      <c r="AJ27" s="117">
        <f t="shared" si="18"/>
        <v>1.1515176281669577</v>
      </c>
      <c r="AK27" s="40">
        <f t="shared" si="19"/>
        <v>2.8212332156706403</v>
      </c>
      <c r="AL27" s="23">
        <f t="shared" si="19"/>
        <v>3.5983205377333939E-2</v>
      </c>
      <c r="AM27" s="23">
        <f t="shared" si="19"/>
        <v>1.4605471774395791</v>
      </c>
      <c r="AN27" s="23">
        <f t="shared" si="19"/>
        <v>0.76284395399947957</v>
      </c>
      <c r="AO27" s="23">
        <f t="shared" si="19"/>
        <v>1.3063197204690835</v>
      </c>
      <c r="AP27" s="117">
        <f t="shared" si="19"/>
        <v>0.95393579653065008</v>
      </c>
      <c r="AQ27" s="40">
        <f t="shared" si="20"/>
        <v>120.74878163070341</v>
      </c>
      <c r="AR27" s="23">
        <f t="shared" si="21"/>
        <v>1.0820149856964316</v>
      </c>
      <c r="AS27" s="1">
        <f t="shared" si="22"/>
        <v>40.968348327180195</v>
      </c>
      <c r="AT27" s="1">
        <f t="shared" si="23"/>
        <v>12.236017022151652</v>
      </c>
      <c r="AU27" s="1">
        <f t="shared" si="24"/>
        <v>36.590015370339032</v>
      </c>
      <c r="AV27" s="156">
        <f t="shared" si="25"/>
        <v>1.9078715930613002</v>
      </c>
    </row>
    <row r="28" spans="2:48" x14ac:dyDescent="0.25">
      <c r="B28" s="249" t="s">
        <v>29</v>
      </c>
      <c r="C28" s="250"/>
      <c r="D28" s="22">
        <f>1/3</f>
        <v>0.33333333333333331</v>
      </c>
      <c r="G28" s="91">
        <v>21</v>
      </c>
      <c r="H28" s="91">
        <v>300</v>
      </c>
      <c r="I28" s="92">
        <v>24504</v>
      </c>
      <c r="J28" s="93">
        <v>361</v>
      </c>
      <c r="K28" s="93">
        <v>16</v>
      </c>
      <c r="L28" s="93">
        <v>190</v>
      </c>
      <c r="M28" s="93">
        <v>104</v>
      </c>
      <c r="N28" s="93">
        <v>43263</v>
      </c>
      <c r="O28" s="93">
        <v>239</v>
      </c>
      <c r="P28" s="93"/>
      <c r="Q28" s="94">
        <v>201</v>
      </c>
      <c r="R28" s="95">
        <f t="shared" si="0"/>
        <v>3.6627541753222387E-6</v>
      </c>
      <c r="S28" s="96">
        <f t="shared" si="1"/>
        <v>5.6742233644881657E-8</v>
      </c>
      <c r="T28" s="96">
        <f t="shared" si="10"/>
        <v>7.3975251647014964E-10</v>
      </c>
      <c r="U28" s="96">
        <f t="shared" si="3"/>
        <v>2.9559595400394848E-8</v>
      </c>
      <c r="V28" s="96">
        <f t="shared" si="4"/>
        <v>1.5386852342579114E-8</v>
      </c>
      <c r="W28" s="96">
        <f t="shared" si="5"/>
        <v>5.5042357278013163E-6</v>
      </c>
      <c r="X28" s="96">
        <f t="shared" si="6"/>
        <v>2.5985856412771787E-8</v>
      </c>
      <c r="Y28" s="96">
        <f t="shared" si="7"/>
        <v>0</v>
      </c>
      <c r="Z28" s="97">
        <f t="shared" si="8"/>
        <v>1.9709327744087259E-8</v>
      </c>
      <c r="AA28" s="98">
        <f>((Branco!$O$10-R28)/(Branco!$O$10))*100</f>
        <v>5.3863083516738044</v>
      </c>
      <c r="AB28" s="99">
        <f>((Branco!$T$10-W28)/(Branco!$T$10))*100</f>
        <v>2.7853928183925118</v>
      </c>
      <c r="AC28" s="100">
        <f t="shared" si="11"/>
        <v>38.30735056812032</v>
      </c>
      <c r="AD28" s="101">
        <f t="shared" si="12"/>
        <v>0.49941564090379098</v>
      </c>
      <c r="AE28" s="101">
        <f t="shared" si="13"/>
        <v>19.956031176732928</v>
      </c>
      <c r="AF28" s="101">
        <f t="shared" si="14"/>
        <v>10.387845330798854</v>
      </c>
      <c r="AG28" s="101">
        <f t="shared" si="15"/>
        <v>17.543357874257374</v>
      </c>
      <c r="AH28" s="101">
        <f t="shared" si="16"/>
        <v>13.305999409186731</v>
      </c>
      <c r="AI28" s="99">
        <f t="shared" si="17"/>
        <v>96.998809099841736</v>
      </c>
      <c r="AJ28" s="120">
        <f t="shared" si="18"/>
        <v>2.0633520229556273</v>
      </c>
      <c r="AK28" s="100">
        <f t="shared" si="19"/>
        <v>5.0552393818322123</v>
      </c>
      <c r="AL28" s="101">
        <f t="shared" si="19"/>
        <v>6.5905513650971859E-2</v>
      </c>
      <c r="AM28" s="101">
        <f t="shared" si="19"/>
        <v>2.6335027928986285</v>
      </c>
      <c r="AN28" s="101">
        <f t="shared" si="19"/>
        <v>1.3708346839402148</v>
      </c>
      <c r="AO28" s="101">
        <f t="shared" si="19"/>
        <v>2.315113739276117</v>
      </c>
      <c r="AP28" s="120">
        <f t="shared" si="19"/>
        <v>1.7559296383168663</v>
      </c>
      <c r="AQ28" s="100">
        <f t="shared" si="20"/>
        <v>216.36424554241867</v>
      </c>
      <c r="AR28" s="101">
        <f t="shared" si="21"/>
        <v>1.9817787954847239</v>
      </c>
      <c r="AS28" s="158">
        <f t="shared" si="22"/>
        <v>73.869753340806525</v>
      </c>
      <c r="AT28" s="158">
        <f t="shared" si="23"/>
        <v>21.988188330401044</v>
      </c>
      <c r="AU28" s="158">
        <f t="shared" si="24"/>
        <v>64.846335837124045</v>
      </c>
      <c r="AV28" s="159">
        <f t="shared" si="25"/>
        <v>3.5118592766337327</v>
      </c>
    </row>
    <row r="29" spans="2:48" x14ac:dyDescent="0.25">
      <c r="B29" s="249" t="s">
        <v>30</v>
      </c>
      <c r="C29" s="250"/>
      <c r="D29" s="22">
        <f>2/3</f>
        <v>0.66666666666666663</v>
      </c>
      <c r="G29" s="17">
        <v>22</v>
      </c>
      <c r="H29" s="17"/>
      <c r="I29" s="41"/>
      <c r="J29" s="42"/>
      <c r="K29" s="42"/>
      <c r="L29" s="42"/>
      <c r="M29" s="42"/>
      <c r="N29" s="42"/>
      <c r="O29" s="42"/>
      <c r="P29" s="42"/>
      <c r="Q29" s="43"/>
      <c r="R29" s="32">
        <f t="shared" si="0"/>
        <v>0</v>
      </c>
      <c r="S29" s="33">
        <f t="shared" si="1"/>
        <v>0</v>
      </c>
      <c r="T29" s="33">
        <f t="shared" si="10"/>
        <v>-1.6274555362343292E-9</v>
      </c>
      <c r="U29" s="33">
        <f t="shared" si="3"/>
        <v>0</v>
      </c>
      <c r="V29" s="33">
        <f t="shared" si="4"/>
        <v>0</v>
      </c>
      <c r="W29" s="33">
        <f t="shared" si="5"/>
        <v>0</v>
      </c>
      <c r="X29" s="33">
        <f t="shared" si="6"/>
        <v>0</v>
      </c>
      <c r="Y29" s="33">
        <f t="shared" si="7"/>
        <v>0</v>
      </c>
      <c r="Z29" s="34">
        <f t="shared" si="8"/>
        <v>0</v>
      </c>
      <c r="AA29" s="38">
        <f>((Branco!$O$10-R29)/(Branco!$O$10))*100</f>
        <v>100</v>
      </c>
      <c r="AB29" s="39">
        <f>((Branco!$T$10-W29)/(Branco!$T$10))*100</f>
        <v>100</v>
      </c>
      <c r="AC29" s="40">
        <f t="shared" si="11"/>
        <v>0</v>
      </c>
      <c r="AD29" s="23">
        <f t="shared" si="12"/>
        <v>100</v>
      </c>
      <c r="AE29" s="23">
        <f t="shared" si="13"/>
        <v>0</v>
      </c>
      <c r="AF29" s="23">
        <f t="shared" si="14"/>
        <v>0</v>
      </c>
      <c r="AG29" s="23">
        <f t="shared" si="15"/>
        <v>0</v>
      </c>
      <c r="AH29" s="23">
        <f t="shared" si="16"/>
        <v>0</v>
      </c>
      <c r="AI29" s="39">
        <f t="shared" si="17"/>
        <v>-1.5463766882863227E-2</v>
      </c>
      <c r="AJ29" s="14">
        <f t="shared" ref="AJ29:AJ31" si="26">AC29*AA29/100</f>
        <v>0</v>
      </c>
      <c r="AK29" s="40">
        <f t="shared" si="19"/>
        <v>0</v>
      </c>
      <c r="AL29" s="23">
        <f t="shared" si="19"/>
        <v>245.00130494412127</v>
      </c>
      <c r="AM29" s="23">
        <f t="shared" si="19"/>
        <v>0</v>
      </c>
      <c r="AN29" s="23">
        <f t="shared" si="19"/>
        <v>0</v>
      </c>
      <c r="AO29" s="23">
        <f t="shared" si="19"/>
        <v>0</v>
      </c>
      <c r="AP29" s="117">
        <f t="shared" si="19"/>
        <v>0</v>
      </c>
      <c r="AQ29" s="40">
        <f t="shared" si="20"/>
        <v>0</v>
      </c>
      <c r="AR29" s="23">
        <f t="shared" si="21"/>
        <v>7367.1892396697267</v>
      </c>
      <c r="AS29" s="1">
        <f t="shared" si="22"/>
        <v>0</v>
      </c>
      <c r="AT29" s="1">
        <f t="shared" si="23"/>
        <v>0</v>
      </c>
      <c r="AU29" s="1">
        <f t="shared" si="24"/>
        <v>0</v>
      </c>
      <c r="AV29" s="156">
        <f t="shared" si="25"/>
        <v>0</v>
      </c>
    </row>
    <row r="30" spans="2:48" x14ac:dyDescent="0.25">
      <c r="B30" s="249" t="s">
        <v>27</v>
      </c>
      <c r="C30" s="250"/>
      <c r="D30" s="26">
        <f>D27*D28</f>
        <v>2.7226654921305548E-6</v>
      </c>
      <c r="G30" s="17">
        <v>23</v>
      </c>
      <c r="H30" s="17"/>
      <c r="I30" s="41"/>
      <c r="J30" s="42"/>
      <c r="K30" s="42"/>
      <c r="L30" s="42"/>
      <c r="M30" s="42"/>
      <c r="N30" s="42"/>
      <c r="O30" s="42"/>
      <c r="P30" s="42"/>
      <c r="Q30" s="43"/>
      <c r="R30" s="32">
        <f t="shared" si="0"/>
        <v>0</v>
      </c>
      <c r="S30" s="33">
        <f t="shared" si="1"/>
        <v>0</v>
      </c>
      <c r="T30" s="33">
        <f t="shared" si="10"/>
        <v>-1.6274555362343292E-9</v>
      </c>
      <c r="U30" s="33">
        <f t="shared" si="3"/>
        <v>0</v>
      </c>
      <c r="V30" s="33">
        <f t="shared" si="4"/>
        <v>0</v>
      </c>
      <c r="W30" s="33">
        <f t="shared" si="5"/>
        <v>0</v>
      </c>
      <c r="X30" s="33">
        <f t="shared" si="6"/>
        <v>0</v>
      </c>
      <c r="Y30" s="33">
        <f t="shared" si="7"/>
        <v>0</v>
      </c>
      <c r="Z30" s="34">
        <f t="shared" si="8"/>
        <v>0</v>
      </c>
      <c r="AA30" s="38">
        <f>((Branco!$O$10-R30)/(Branco!$O$10))*100</f>
        <v>100</v>
      </c>
      <c r="AB30" s="39">
        <f>((Branco!$T$10-W30)/(Branco!$T$10))*100</f>
        <v>100</v>
      </c>
      <c r="AC30" s="40">
        <f t="shared" si="11"/>
        <v>0</v>
      </c>
      <c r="AD30" s="23">
        <f t="shared" si="12"/>
        <v>100</v>
      </c>
      <c r="AE30" s="23">
        <f t="shared" si="13"/>
        <v>0</v>
      </c>
      <c r="AF30" s="23">
        <f t="shared" si="14"/>
        <v>0</v>
      </c>
      <c r="AG30" s="23">
        <f t="shared" si="15"/>
        <v>0</v>
      </c>
      <c r="AH30" s="23">
        <f t="shared" si="16"/>
        <v>0</v>
      </c>
      <c r="AI30" s="39">
        <f t="shared" si="17"/>
        <v>-1.5463766882863227E-2</v>
      </c>
      <c r="AJ30" s="14">
        <f t="shared" si="26"/>
        <v>0</v>
      </c>
      <c r="AK30" s="40">
        <f t="shared" si="19"/>
        <v>0</v>
      </c>
      <c r="AL30" s="23">
        <f t="shared" si="19"/>
        <v>245.00130494412127</v>
      </c>
      <c r="AM30" s="23">
        <f t="shared" si="19"/>
        <v>0</v>
      </c>
      <c r="AN30" s="23">
        <f t="shared" si="19"/>
        <v>0</v>
      </c>
      <c r="AO30" s="23">
        <f t="shared" si="19"/>
        <v>0</v>
      </c>
      <c r="AP30" s="117">
        <f t="shared" si="19"/>
        <v>0</v>
      </c>
      <c r="AQ30" s="40">
        <f t="shared" si="20"/>
        <v>0</v>
      </c>
      <c r="AR30" s="23">
        <f t="shared" si="21"/>
        <v>7367.1892396697267</v>
      </c>
      <c r="AS30" s="1">
        <f t="shared" si="22"/>
        <v>0</v>
      </c>
      <c r="AT30" s="1">
        <f t="shared" si="23"/>
        <v>0</v>
      </c>
      <c r="AU30" s="1">
        <f t="shared" si="24"/>
        <v>0</v>
      </c>
      <c r="AV30" s="156">
        <f t="shared" si="25"/>
        <v>0</v>
      </c>
    </row>
    <row r="31" spans="2:48" ht="15.75" thickBot="1" x14ac:dyDescent="0.3">
      <c r="B31" s="251" t="s">
        <v>28</v>
      </c>
      <c r="C31" s="252"/>
      <c r="D31" s="27">
        <f>D27*D29</f>
        <v>5.4453309842611097E-6</v>
      </c>
      <c r="G31" s="18">
        <v>24</v>
      </c>
      <c r="H31" s="18"/>
      <c r="I31" s="44"/>
      <c r="J31" s="45"/>
      <c r="K31" s="45"/>
      <c r="L31" s="45"/>
      <c r="M31" s="45"/>
      <c r="N31" s="45"/>
      <c r="O31" s="45"/>
      <c r="P31" s="45"/>
      <c r="Q31" s="46"/>
      <c r="R31" s="35">
        <f t="shared" si="0"/>
        <v>0</v>
      </c>
      <c r="S31" s="36">
        <f t="shared" si="1"/>
        <v>0</v>
      </c>
      <c r="T31" s="36">
        <f t="shared" si="10"/>
        <v>-1.6274555362343292E-9</v>
      </c>
      <c r="U31" s="36">
        <f t="shared" si="3"/>
        <v>0</v>
      </c>
      <c r="V31" s="36">
        <f t="shared" si="4"/>
        <v>0</v>
      </c>
      <c r="W31" s="36">
        <f t="shared" si="5"/>
        <v>0</v>
      </c>
      <c r="X31" s="36">
        <f t="shared" si="6"/>
        <v>0</v>
      </c>
      <c r="Y31" s="36">
        <f t="shared" si="7"/>
        <v>0</v>
      </c>
      <c r="Z31" s="37">
        <f t="shared" si="8"/>
        <v>0</v>
      </c>
      <c r="AA31" s="38">
        <f>((Branco!$O$10-R31)/(Branco!$O$10))*100</f>
        <v>100</v>
      </c>
      <c r="AB31" s="39">
        <f>((Branco!$T$10-W31)/(Branco!$T$10))*100</f>
        <v>100</v>
      </c>
      <c r="AC31" s="121">
        <f t="shared" si="11"/>
        <v>0</v>
      </c>
      <c r="AD31" s="118">
        <f t="shared" si="12"/>
        <v>100</v>
      </c>
      <c r="AE31" s="118">
        <f t="shared" si="13"/>
        <v>0</v>
      </c>
      <c r="AF31" s="118">
        <f t="shared" si="14"/>
        <v>0</v>
      </c>
      <c r="AG31" s="118">
        <f t="shared" si="15"/>
        <v>0</v>
      </c>
      <c r="AH31" s="118">
        <f t="shared" si="16"/>
        <v>0</v>
      </c>
      <c r="AI31" s="107">
        <f t="shared" si="17"/>
        <v>-1.5463766882863227E-2</v>
      </c>
      <c r="AJ31" s="15">
        <f t="shared" si="26"/>
        <v>0</v>
      </c>
      <c r="AK31" s="121">
        <f t="shared" si="19"/>
        <v>0</v>
      </c>
      <c r="AL31" s="118">
        <f t="shared" si="19"/>
        <v>245.00130494412127</v>
      </c>
      <c r="AM31" s="118">
        <f t="shared" si="19"/>
        <v>0</v>
      </c>
      <c r="AN31" s="118">
        <f t="shared" si="19"/>
        <v>0</v>
      </c>
      <c r="AO31" s="118">
        <f t="shared" si="19"/>
        <v>0</v>
      </c>
      <c r="AP31" s="119">
        <f t="shared" si="19"/>
        <v>0</v>
      </c>
      <c r="AQ31" s="121">
        <f t="shared" si="20"/>
        <v>0</v>
      </c>
      <c r="AR31" s="118">
        <f t="shared" si="21"/>
        <v>7367.1892396697267</v>
      </c>
      <c r="AS31" s="179">
        <f t="shared" si="22"/>
        <v>0</v>
      </c>
      <c r="AT31" s="179">
        <f t="shared" si="23"/>
        <v>0</v>
      </c>
      <c r="AU31" s="179">
        <f t="shared" si="24"/>
        <v>0</v>
      </c>
      <c r="AV31" s="180">
        <f t="shared" si="25"/>
        <v>0</v>
      </c>
    </row>
    <row r="32" spans="2:48" x14ac:dyDescent="0.25">
      <c r="AA32" s="105" t="s">
        <v>54</v>
      </c>
    </row>
    <row r="33" spans="2:27" ht="15.75" thickBot="1" x14ac:dyDescent="0.3">
      <c r="B33" s="28">
        <f>D27*0.24</f>
        <v>1.9603191543339994E-6</v>
      </c>
      <c r="C33" s="1">
        <v>1028</v>
      </c>
      <c r="AA33" s="106">
        <f>AVERAGE(AA12:AA27)</f>
        <v>4.7740742885825709</v>
      </c>
    </row>
    <row r="34" spans="2:27" ht="15.75" thickBot="1" x14ac:dyDescent="0.3">
      <c r="B34" s="28">
        <f>B33/C36</f>
        <v>1.9137512082661891E-9</v>
      </c>
      <c r="C34">
        <v>1009</v>
      </c>
    </row>
    <row r="35" spans="2:27" ht="15.75" thickBot="1" x14ac:dyDescent="0.3">
      <c r="C35">
        <v>1036</v>
      </c>
      <c r="F35" s="265" t="s">
        <v>68</v>
      </c>
      <c r="G35" s="255" t="s">
        <v>60</v>
      </c>
      <c r="H35" s="256"/>
      <c r="I35" s="256"/>
      <c r="J35" s="256"/>
      <c r="K35" s="256"/>
      <c r="L35" s="257"/>
      <c r="M35" s="268" t="s">
        <v>35</v>
      </c>
      <c r="N35" s="258" t="s">
        <v>36</v>
      </c>
      <c r="O35" s="258" t="s">
        <v>38</v>
      </c>
      <c r="P35" s="265" t="s">
        <v>53</v>
      </c>
      <c r="Q35" s="265" t="s">
        <v>69</v>
      </c>
    </row>
    <row r="36" spans="2:27" ht="15.75" thickBot="1" x14ac:dyDescent="0.3">
      <c r="C36" s="1">
        <f>AVERAGE(C33:C35)</f>
        <v>1024.3333333333333</v>
      </c>
      <c r="F36" s="266"/>
      <c r="G36" s="131" t="s">
        <v>40</v>
      </c>
      <c r="H36" s="132" t="s">
        <v>41</v>
      </c>
      <c r="I36" s="132" t="s">
        <v>42</v>
      </c>
      <c r="J36" s="132" t="s">
        <v>10</v>
      </c>
      <c r="K36" s="132" t="s">
        <v>37</v>
      </c>
      <c r="L36" s="163" t="s">
        <v>11</v>
      </c>
      <c r="M36" s="269"/>
      <c r="N36" s="259"/>
      <c r="O36" s="259"/>
      <c r="P36" s="266"/>
      <c r="Q36" s="266"/>
    </row>
    <row r="37" spans="2:27" x14ac:dyDescent="0.25">
      <c r="F37" s="152">
        <v>1</v>
      </c>
      <c r="G37" s="160">
        <f t="shared" ref="G37:L37" si="27">AVERAGE(AC9:AC12)</f>
        <v>44.577220091346696</v>
      </c>
      <c r="H37" s="165">
        <f t="shared" si="27"/>
        <v>0.42239836112496543</v>
      </c>
      <c r="I37" s="165">
        <f t="shared" si="27"/>
        <v>18.594396743920978</v>
      </c>
      <c r="J37" s="165">
        <f t="shared" si="27"/>
        <v>9.4864716610479611</v>
      </c>
      <c r="K37" s="165">
        <f t="shared" si="27"/>
        <v>16.194358943393951</v>
      </c>
      <c r="L37" s="166">
        <f t="shared" si="27"/>
        <v>10.725154199165448</v>
      </c>
      <c r="M37" s="173">
        <f>AVERAGE(AA10:AA12)</f>
        <v>5.0992959831138913</v>
      </c>
      <c r="N37" s="170">
        <f>AVERAGE(AB10:AB12)</f>
        <v>5.2916150377613222</v>
      </c>
      <c r="O37" s="173">
        <f>AVERAGE(AI9:AI12)</f>
        <v>92.944756157602114</v>
      </c>
      <c r="P37" s="173">
        <f>AVERAGE(AJ9:AJ12)</f>
        <v>2.9770399613830429</v>
      </c>
      <c r="Q37" s="176">
        <f>AVERAGE(AQ9:AQ12)</f>
        <v>312.1740730753267</v>
      </c>
    </row>
    <row r="38" spans="2:27" x14ac:dyDescent="0.25">
      <c r="F38" s="148">
        <v>2</v>
      </c>
      <c r="G38" s="161">
        <f t="shared" ref="G38:L38" si="28">AVERAGE(AC13:AC16)</f>
        <v>39.901216013358344</v>
      </c>
      <c r="H38" s="164">
        <f t="shared" si="28"/>
        <v>0.48595755436971655</v>
      </c>
      <c r="I38" s="164">
        <f t="shared" si="28"/>
        <v>19.746186771978532</v>
      </c>
      <c r="J38" s="164">
        <f t="shared" si="28"/>
        <v>10.202551155029951</v>
      </c>
      <c r="K38" s="164">
        <f t="shared" si="28"/>
        <v>17.796601462481497</v>
      </c>
      <c r="L38" s="167">
        <f t="shared" si="28"/>
        <v>11.867487042781949</v>
      </c>
      <c r="M38" s="174">
        <f>AVERAGE(AA14:AA16)</f>
        <v>4.502104328352444</v>
      </c>
      <c r="N38" s="171">
        <f>AVERAGE(AB13:AB16)</f>
        <v>3.6392760610943764</v>
      </c>
      <c r="O38" s="174">
        <f>AVERAGE(AI13:AI16)</f>
        <v>96.459168306927396</v>
      </c>
      <c r="P38" s="174">
        <f>AVERAGE(AJ13:AJ16)</f>
        <v>1.9161694158721714</v>
      </c>
      <c r="Q38" s="177">
        <f>AVERAGE(AQ13:AQ16)</f>
        <v>200.93059515979411</v>
      </c>
    </row>
    <row r="39" spans="2:27" x14ac:dyDescent="0.25">
      <c r="F39" s="148">
        <v>3</v>
      </c>
      <c r="G39" s="161">
        <f t="shared" ref="G39:L39" si="29">AVERAGE(AC17:AC20)</f>
        <v>38.971172696915168</v>
      </c>
      <c r="H39" s="164">
        <f t="shared" si="29"/>
        <v>0.49949789627610142</v>
      </c>
      <c r="I39" s="164">
        <f t="shared" si="29"/>
        <v>19.693674685964215</v>
      </c>
      <c r="J39" s="164">
        <f t="shared" si="29"/>
        <v>10.213068466412079</v>
      </c>
      <c r="K39" s="164">
        <f t="shared" si="29"/>
        <v>18.059251163576413</v>
      </c>
      <c r="L39" s="167">
        <f t="shared" si="29"/>
        <v>12.563335090856018</v>
      </c>
      <c r="M39" s="174">
        <f>AVERAGE(AA17:AA20)</f>
        <v>5.3428703810957927</v>
      </c>
      <c r="N39" s="171">
        <f>AVERAGE(AB17:AB20)</f>
        <v>3.2516580101310355</v>
      </c>
      <c r="O39" s="174">
        <f>AVERAGE(AI17:AI20)</f>
        <v>96.638660359631729</v>
      </c>
      <c r="P39" s="174">
        <f>AVERAGE(AJ17:AJ20)</f>
        <v>2.0786385784045658</v>
      </c>
      <c r="Q39" s="177">
        <f>AVERAGE(AQ17:AQ20)</f>
        <v>217.96720228458142</v>
      </c>
    </row>
    <row r="40" spans="2:27" x14ac:dyDescent="0.25">
      <c r="F40" s="148">
        <v>4</v>
      </c>
      <c r="G40" s="161">
        <f t="shared" ref="G40:L40" si="30">AVERAGE(AC21:AC24)</f>
        <v>38.384608352499484</v>
      </c>
      <c r="H40" s="164">
        <f t="shared" si="30"/>
        <v>0.48073152202089897</v>
      </c>
      <c r="I40" s="164">
        <f t="shared" si="30"/>
        <v>19.742607971224324</v>
      </c>
      <c r="J40" s="164">
        <f t="shared" si="30"/>
        <v>10.262227330785857</v>
      </c>
      <c r="K40" s="164">
        <f t="shared" si="30"/>
        <v>18.162967856257719</v>
      </c>
      <c r="L40" s="167">
        <f t="shared" si="30"/>
        <v>12.966856967211713</v>
      </c>
      <c r="M40" s="174">
        <f>AVERAGE(AA21:AA24)</f>
        <v>4.320630140159853</v>
      </c>
      <c r="N40" s="171">
        <f>AVERAGE(AB21:AB24)</f>
        <v>2.9168458965453037</v>
      </c>
      <c r="O40" s="174">
        <f>AVERAGE(AI21:AI24)</f>
        <v>97.079944868504924</v>
      </c>
      <c r="P40" s="174">
        <f>AVERAGE(AJ21:AJ24)</f>
        <v>1.6590783391702992</v>
      </c>
      <c r="Q40" s="177">
        <f>AVERAGE(AQ21:AQ24)</f>
        <v>173.97188126733445</v>
      </c>
    </row>
    <row r="41" spans="2:27" ht="15.75" thickBot="1" x14ac:dyDescent="0.3">
      <c r="F41" s="149">
        <v>5</v>
      </c>
      <c r="G41" s="162">
        <f t="shared" ref="G41:L41" si="31">AVERAGE(AC25:AC27)</f>
        <v>38.396885711151498</v>
      </c>
      <c r="H41" s="168">
        <f t="shared" si="31"/>
        <v>0.46979393860092417</v>
      </c>
      <c r="I41" s="168">
        <f t="shared" si="31"/>
        <v>19.885790123273438</v>
      </c>
      <c r="J41" s="168">
        <f t="shared" si="31"/>
        <v>10.344873669425358</v>
      </c>
      <c r="K41" s="168">
        <f t="shared" si="31"/>
        <v>17.698093918630445</v>
      </c>
      <c r="L41" s="169">
        <f t="shared" si="31"/>
        <v>13.204562638918324</v>
      </c>
      <c r="M41" s="175">
        <f>AVERAGE(AA25:AA27)</f>
        <v>4.2485552852748478</v>
      </c>
      <c r="N41" s="172">
        <f>AVERAGE(AB25:AB27)</f>
        <v>2.9411890591661916</v>
      </c>
      <c r="O41" s="175">
        <f>AVERAGE(AI25:AI27)</f>
        <v>97.073868742907493</v>
      </c>
      <c r="P41" s="175">
        <f>AVERAGE(AJ25:AJ27)</f>
        <v>1.6310232388200367</v>
      </c>
      <c r="Q41" s="178">
        <f>AVERAGE(AQ25:AQ27)</f>
        <v>171.03000777538116</v>
      </c>
    </row>
  </sheetData>
  <mergeCells count="25">
    <mergeCell ref="AQ3:AV3"/>
    <mergeCell ref="B20:B22"/>
    <mergeCell ref="G3:G4"/>
    <mergeCell ref="H3:H4"/>
    <mergeCell ref="I3:Q3"/>
    <mergeCell ref="R3:Z3"/>
    <mergeCell ref="AA3:AA4"/>
    <mergeCell ref="AB3:AB4"/>
    <mergeCell ref="B31:C31"/>
    <mergeCell ref="AC3:AH3"/>
    <mergeCell ref="AI3:AI4"/>
    <mergeCell ref="AJ3:AJ4"/>
    <mergeCell ref="AK3:AP3"/>
    <mergeCell ref="B23:B25"/>
    <mergeCell ref="B27:C27"/>
    <mergeCell ref="B28:C28"/>
    <mergeCell ref="B29:C29"/>
    <mergeCell ref="B30:C30"/>
    <mergeCell ref="Q35:Q36"/>
    <mergeCell ref="F35:F36"/>
    <mergeCell ref="G35:L35"/>
    <mergeCell ref="M35:M36"/>
    <mergeCell ref="N35:N36"/>
    <mergeCell ref="O35:O36"/>
    <mergeCell ref="P35:P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6162F-BA5C-4E7E-A643-E8D978DF9A43}">
  <dimension ref="B2:AV41"/>
  <sheetViews>
    <sheetView topLeftCell="H3" zoomScale="90" zoomScaleNormal="90" workbookViewId="0">
      <selection activeCell="AA10" sqref="AA10"/>
    </sheetView>
  </sheetViews>
  <sheetFormatPr defaultRowHeight="15" x14ac:dyDescent="0.25"/>
  <cols>
    <col min="2" max="2" width="18.5703125" bestFit="1" customWidth="1"/>
    <col min="3" max="3" width="12.7109375" customWidth="1"/>
    <col min="4" max="4" width="13.5703125" customWidth="1"/>
    <col min="7" max="7" width="10.42578125" style="3" customWidth="1"/>
    <col min="8" max="8" width="12.5703125" style="3" customWidth="1"/>
    <col min="9" max="9" width="13.28515625" style="2" bestFit="1" customWidth="1"/>
    <col min="10" max="10" width="13.42578125" style="2" bestFit="1" customWidth="1"/>
    <col min="11" max="11" width="10.7109375" style="2" bestFit="1" customWidth="1"/>
    <col min="12" max="12" width="10.85546875" style="2" bestFit="1" customWidth="1"/>
    <col min="13" max="13" width="13.7109375" style="2" customWidth="1"/>
    <col min="14" max="14" width="11" style="2" bestFit="1" customWidth="1"/>
    <col min="15" max="15" width="10.28515625" style="2" bestFit="1" customWidth="1"/>
    <col min="16" max="16" width="12.28515625" style="2" customWidth="1"/>
    <col min="17" max="17" width="16.5703125" style="2" customWidth="1"/>
    <col min="18" max="18" width="12.28515625" customWidth="1"/>
    <col min="19" max="22" width="11.5703125" bestFit="1" customWidth="1"/>
    <col min="23" max="23" width="11.85546875" customWidth="1"/>
    <col min="24" max="26" width="11.5703125" bestFit="1" customWidth="1"/>
    <col min="27" max="27" width="14.28515625" customWidth="1"/>
    <col min="28" max="28" width="13.7109375" customWidth="1"/>
    <col min="29" max="29" width="9.5703125" style="3" bestFit="1" customWidth="1"/>
    <col min="30" max="30" width="9.28515625" style="3" bestFit="1" customWidth="1"/>
    <col min="31" max="33" width="9.5703125" style="3" bestFit="1" customWidth="1"/>
    <col min="34" max="34" width="9.140625" style="3"/>
    <col min="35" max="35" width="9.5703125" style="3" bestFit="1" customWidth="1"/>
    <col min="36" max="36" width="15.5703125" bestFit="1" customWidth="1"/>
  </cols>
  <sheetData>
    <row r="2" spans="2:48" ht="15.75" thickBot="1" x14ac:dyDescent="0.3"/>
    <row r="3" spans="2:48" ht="15.75" thickBot="1" x14ac:dyDescent="0.3">
      <c r="B3" s="10" t="s">
        <v>0</v>
      </c>
      <c r="C3" s="48">
        <v>44754</v>
      </c>
      <c r="G3" s="253" t="s">
        <v>31</v>
      </c>
      <c r="H3" s="253" t="s">
        <v>34</v>
      </c>
      <c r="I3" s="263" t="s">
        <v>32</v>
      </c>
      <c r="J3" s="263"/>
      <c r="K3" s="263"/>
      <c r="L3" s="263"/>
      <c r="M3" s="263"/>
      <c r="N3" s="263"/>
      <c r="O3" s="263"/>
      <c r="P3" s="263"/>
      <c r="Q3" s="264"/>
      <c r="R3" s="243" t="s">
        <v>61</v>
      </c>
      <c r="S3" s="243"/>
      <c r="T3" s="243"/>
      <c r="U3" s="243"/>
      <c r="V3" s="243"/>
      <c r="W3" s="243"/>
      <c r="X3" s="243"/>
      <c r="Y3" s="243"/>
      <c r="Z3" s="244"/>
      <c r="AA3" s="258" t="s">
        <v>35</v>
      </c>
      <c r="AB3" s="258" t="s">
        <v>36</v>
      </c>
      <c r="AC3" s="255" t="s">
        <v>60</v>
      </c>
      <c r="AD3" s="256"/>
      <c r="AE3" s="256"/>
      <c r="AF3" s="256"/>
      <c r="AG3" s="256"/>
      <c r="AH3" s="256"/>
      <c r="AI3" s="258" t="s">
        <v>38</v>
      </c>
      <c r="AJ3" s="253" t="s">
        <v>53</v>
      </c>
      <c r="AK3" s="255" t="s">
        <v>58</v>
      </c>
      <c r="AL3" s="256"/>
      <c r="AM3" s="256"/>
      <c r="AN3" s="256"/>
      <c r="AO3" s="256"/>
      <c r="AP3" s="257"/>
      <c r="AQ3" s="255" t="s">
        <v>59</v>
      </c>
      <c r="AR3" s="256"/>
      <c r="AS3" s="256"/>
      <c r="AT3" s="256"/>
      <c r="AU3" s="256"/>
      <c r="AV3" s="257"/>
    </row>
    <row r="4" spans="2:48" ht="15.75" thickBot="1" x14ac:dyDescent="0.3">
      <c r="B4" s="11" t="s">
        <v>1</v>
      </c>
      <c r="C4" s="49" t="s">
        <v>64</v>
      </c>
      <c r="G4" s="254"/>
      <c r="H4" s="254"/>
      <c r="I4" s="19" t="s">
        <v>43</v>
      </c>
      <c r="J4" s="20" t="s">
        <v>44</v>
      </c>
      <c r="K4" s="20" t="s">
        <v>45</v>
      </c>
      <c r="L4" s="20" t="s">
        <v>46</v>
      </c>
      <c r="M4" s="20" t="s">
        <v>47</v>
      </c>
      <c r="N4" s="20" t="s">
        <v>48</v>
      </c>
      <c r="O4" s="20" t="s">
        <v>49</v>
      </c>
      <c r="P4" s="20" t="s">
        <v>50</v>
      </c>
      <c r="Q4" s="31" t="s">
        <v>51</v>
      </c>
      <c r="R4" s="19" t="s">
        <v>18</v>
      </c>
      <c r="S4" s="20" t="s">
        <v>19</v>
      </c>
      <c r="T4" s="20" t="s">
        <v>6</v>
      </c>
      <c r="U4" s="20" t="s">
        <v>7</v>
      </c>
      <c r="V4" s="20" t="s">
        <v>10</v>
      </c>
      <c r="W4" s="20" t="s">
        <v>8</v>
      </c>
      <c r="X4" s="20" t="s">
        <v>9</v>
      </c>
      <c r="Y4" s="20" t="s">
        <v>12</v>
      </c>
      <c r="Z4" s="31" t="s">
        <v>11</v>
      </c>
      <c r="AA4" s="267"/>
      <c r="AB4" s="259"/>
      <c r="AC4" s="19" t="s">
        <v>40</v>
      </c>
      <c r="AD4" s="20" t="s">
        <v>41</v>
      </c>
      <c r="AE4" s="20" t="s">
        <v>42</v>
      </c>
      <c r="AF4" s="20" t="s">
        <v>10</v>
      </c>
      <c r="AG4" s="20" t="s">
        <v>37</v>
      </c>
      <c r="AH4" s="20" t="s">
        <v>11</v>
      </c>
      <c r="AI4" s="259"/>
      <c r="AJ4" s="254"/>
      <c r="AK4" s="19" t="s">
        <v>40</v>
      </c>
      <c r="AL4" s="20" t="s">
        <v>41</v>
      </c>
      <c r="AM4" s="20" t="s">
        <v>42</v>
      </c>
      <c r="AN4" s="20" t="s">
        <v>10</v>
      </c>
      <c r="AO4" s="20" t="s">
        <v>37</v>
      </c>
      <c r="AP4" s="31" t="s">
        <v>11</v>
      </c>
      <c r="AQ4" s="19" t="s">
        <v>40</v>
      </c>
      <c r="AR4" s="20" t="s">
        <v>41</v>
      </c>
      <c r="AS4" s="20" t="s">
        <v>42</v>
      </c>
      <c r="AT4" s="20" t="s">
        <v>10</v>
      </c>
      <c r="AU4" s="20" t="s">
        <v>37</v>
      </c>
      <c r="AV4" s="31" t="s">
        <v>11</v>
      </c>
    </row>
    <row r="5" spans="2:48" x14ac:dyDescent="0.25">
      <c r="B5" s="11" t="s">
        <v>2</v>
      </c>
      <c r="C5" s="102">
        <v>0.20030000000000001</v>
      </c>
      <c r="G5" s="63" t="s">
        <v>33</v>
      </c>
      <c r="H5" s="63"/>
      <c r="I5" s="64">
        <v>25680</v>
      </c>
      <c r="J5" s="85"/>
      <c r="K5" s="88"/>
      <c r="L5" s="65"/>
      <c r="M5" s="88"/>
      <c r="N5" s="65">
        <v>44353</v>
      </c>
      <c r="O5" s="88"/>
      <c r="P5" s="88"/>
      <c r="Q5" s="66"/>
      <c r="R5" s="67">
        <f>I5*$D$9</f>
        <v>3.8385376763905928E-6</v>
      </c>
      <c r="S5" s="68">
        <f>J5*$D$10</f>
        <v>0</v>
      </c>
      <c r="T5" s="68">
        <f>K5*$D$11</f>
        <v>0</v>
      </c>
      <c r="U5" s="68">
        <f>L5*$D$12</f>
        <v>0</v>
      </c>
      <c r="V5" s="68">
        <f>M5*$D$13</f>
        <v>0</v>
      </c>
      <c r="W5" s="68">
        <f>N5*$D$14</f>
        <v>5.6429135112029163E-6</v>
      </c>
      <c r="X5" s="68">
        <f>O5*$D$15</f>
        <v>0</v>
      </c>
      <c r="Y5" s="68">
        <f>P5*$D$16</f>
        <v>0</v>
      </c>
      <c r="Z5" s="69">
        <f>Q5*$D$18</f>
        <v>0</v>
      </c>
      <c r="AA5" s="70"/>
      <c r="AB5" s="71"/>
      <c r="AC5" s="72"/>
      <c r="AD5" s="73"/>
      <c r="AE5" s="73"/>
      <c r="AF5" s="73"/>
      <c r="AG5" s="73"/>
      <c r="AH5" s="73"/>
      <c r="AI5" s="63"/>
      <c r="AJ5" s="123"/>
      <c r="AK5" s="52"/>
      <c r="AL5" s="122"/>
      <c r="AM5" s="122"/>
      <c r="AN5" s="122"/>
      <c r="AO5" s="122"/>
      <c r="AP5" s="123"/>
      <c r="AQ5" s="124"/>
      <c r="AR5" s="122"/>
      <c r="AS5" s="122"/>
      <c r="AT5" s="122"/>
      <c r="AU5" s="122"/>
      <c r="AV5" s="123"/>
    </row>
    <row r="6" spans="2:48" ht="15.75" thickBot="1" x14ac:dyDescent="0.3">
      <c r="B6" s="12" t="s">
        <v>3</v>
      </c>
      <c r="C6" s="47">
        <v>1</v>
      </c>
      <c r="G6" s="53" t="s">
        <v>33</v>
      </c>
      <c r="H6" s="53"/>
      <c r="I6" s="54">
        <v>24811</v>
      </c>
      <c r="J6" s="86"/>
      <c r="K6" s="89"/>
      <c r="L6" s="55"/>
      <c r="M6" s="89"/>
      <c r="N6" s="55">
        <v>44361</v>
      </c>
      <c r="O6" s="89"/>
      <c r="P6" s="89"/>
      <c r="Q6" s="56"/>
      <c r="R6" s="57">
        <f t="shared" ref="R6:R31" si="0">I6*$D$9</f>
        <v>3.7086432355501167E-6</v>
      </c>
      <c r="S6" s="58">
        <f t="shared" ref="S6:S31" si="1">J6*$D$10</f>
        <v>0</v>
      </c>
      <c r="T6" s="58">
        <f t="shared" ref="T6:T7" si="2">K6*$D$11</f>
        <v>0</v>
      </c>
      <c r="U6" s="58">
        <f t="shared" ref="U6:U31" si="3">L6*$D$12</f>
        <v>0</v>
      </c>
      <c r="V6" s="58">
        <f t="shared" ref="V6:V31" si="4">M6*$D$13</f>
        <v>0</v>
      </c>
      <c r="W6" s="58">
        <f t="shared" ref="W6:W31" si="5">N6*$D$14</f>
        <v>5.6439313297966894E-6</v>
      </c>
      <c r="X6" s="58">
        <f t="shared" ref="X6:X31" si="6">O6*$D$15</f>
        <v>0</v>
      </c>
      <c r="Y6" s="58">
        <f t="shared" ref="Y6:Y31" si="7">P6*$D$16</f>
        <v>0</v>
      </c>
      <c r="Z6" s="59">
        <f t="shared" ref="Z6:Z31" si="8">Q6*$D$18</f>
        <v>0</v>
      </c>
      <c r="AA6" s="51"/>
      <c r="AB6" s="60"/>
      <c r="AC6" s="61"/>
      <c r="AD6" s="62"/>
      <c r="AE6" s="62"/>
      <c r="AF6" s="62"/>
      <c r="AG6" s="62"/>
      <c r="AH6" s="62"/>
      <c r="AI6" s="53"/>
      <c r="AJ6" s="129"/>
      <c r="AK6" s="83"/>
      <c r="AL6" s="128"/>
      <c r="AM6" s="128"/>
      <c r="AN6" s="128"/>
      <c r="AO6" s="128"/>
      <c r="AP6" s="129"/>
      <c r="AQ6" s="130"/>
      <c r="AR6" s="128"/>
      <c r="AS6" s="128"/>
      <c r="AT6" s="128"/>
      <c r="AU6" s="128"/>
      <c r="AV6" s="129"/>
    </row>
    <row r="7" spans="2:48" ht="15.75" thickBot="1" x14ac:dyDescent="0.3">
      <c r="G7" s="74" t="s">
        <v>33</v>
      </c>
      <c r="H7" s="74"/>
      <c r="I7" s="75">
        <v>25927</v>
      </c>
      <c r="J7" s="87"/>
      <c r="K7" s="90"/>
      <c r="L7" s="76"/>
      <c r="M7" s="90"/>
      <c r="N7" s="76">
        <v>46800</v>
      </c>
      <c r="O7" s="90"/>
      <c r="P7" s="90"/>
      <c r="Q7" s="77"/>
      <c r="R7" s="78">
        <f t="shared" si="0"/>
        <v>3.8754581906455955E-6</v>
      </c>
      <c r="S7" s="79">
        <f t="shared" si="1"/>
        <v>0</v>
      </c>
      <c r="T7" s="79">
        <f t="shared" si="2"/>
        <v>0</v>
      </c>
      <c r="U7" s="79">
        <f t="shared" si="3"/>
        <v>0</v>
      </c>
      <c r="V7" s="79">
        <f t="shared" si="4"/>
        <v>0</v>
      </c>
      <c r="W7" s="79">
        <f t="shared" si="5"/>
        <v>5.9542387735732978E-6</v>
      </c>
      <c r="X7" s="79">
        <f t="shared" si="6"/>
        <v>0</v>
      </c>
      <c r="Y7" s="79">
        <f t="shared" si="7"/>
        <v>0</v>
      </c>
      <c r="Z7" s="80">
        <f t="shared" si="8"/>
        <v>0</v>
      </c>
      <c r="AA7" s="81"/>
      <c r="AB7" s="82"/>
      <c r="AC7" s="83"/>
      <c r="AD7" s="84"/>
      <c r="AE7" s="84"/>
      <c r="AF7" s="84"/>
      <c r="AG7" s="84"/>
      <c r="AH7" s="84"/>
      <c r="AI7" s="74"/>
      <c r="AJ7" s="129"/>
      <c r="AK7" s="83"/>
      <c r="AL7" s="128"/>
      <c r="AM7" s="128"/>
      <c r="AN7" s="128"/>
      <c r="AO7" s="128"/>
      <c r="AP7" s="129"/>
      <c r="AQ7" s="130"/>
      <c r="AR7" s="128"/>
      <c r="AS7" s="128"/>
      <c r="AT7" s="128"/>
      <c r="AU7" s="128"/>
      <c r="AV7" s="129"/>
    </row>
    <row r="8" spans="2:48" ht="15.75" thickBot="1" x14ac:dyDescent="0.3">
      <c r="B8" s="8" t="s">
        <v>4</v>
      </c>
      <c r="C8" s="16" t="s">
        <v>14</v>
      </c>
      <c r="D8" s="9" t="s">
        <v>5</v>
      </c>
      <c r="G8" s="17">
        <v>1</v>
      </c>
      <c r="H8" s="17">
        <v>1</v>
      </c>
      <c r="I8" s="41">
        <v>17912</v>
      </c>
      <c r="J8" s="42">
        <v>1075</v>
      </c>
      <c r="K8" s="42">
        <v>9</v>
      </c>
      <c r="L8" s="42">
        <v>72</v>
      </c>
      <c r="M8" s="42">
        <v>26</v>
      </c>
      <c r="N8" s="42">
        <v>778</v>
      </c>
      <c r="O8" s="42">
        <v>58</v>
      </c>
      <c r="P8" s="42"/>
      <c r="Q8" s="43">
        <v>124</v>
      </c>
      <c r="R8" s="32">
        <f t="shared" si="0"/>
        <v>2.6774099244356815E-6</v>
      </c>
      <c r="S8" s="33">
        <f t="shared" si="1"/>
        <v>1.6896925531370575E-7</v>
      </c>
      <c r="T8" s="33">
        <f>(K8-11)*$D$11</f>
        <v>-2.9590100658805987E-10</v>
      </c>
      <c r="U8" s="33">
        <f t="shared" si="3"/>
        <v>1.1201530888570679E-8</v>
      </c>
      <c r="V8" s="33">
        <f t="shared" si="4"/>
        <v>3.8467130856447784E-9</v>
      </c>
      <c r="W8" s="33">
        <f t="shared" si="5"/>
        <v>9.8982858244444995E-8</v>
      </c>
      <c r="X8" s="33">
        <f t="shared" si="6"/>
        <v>6.3061910959864593E-9</v>
      </c>
      <c r="Y8" s="33">
        <f t="shared" si="7"/>
        <v>0</v>
      </c>
      <c r="Z8" s="34">
        <f t="shared" si="8"/>
        <v>1.2158988260033929E-8</v>
      </c>
      <c r="AA8" s="38">
        <f>((Branco!$O$10-R8)/(Branco!$O$10))*100</f>
        <v>30.839028533920221</v>
      </c>
      <c r="AB8" s="39">
        <f>((Branco!$T$10-W8)/(Branco!$T$10))*100</f>
        <v>98.251786413626192</v>
      </c>
      <c r="AC8" s="40">
        <f>(S8/SUM(S8,T8,U8,V8,X8,Z8,Y8))*100</f>
        <v>83.570873074980483</v>
      </c>
      <c r="AD8" s="23">
        <f>(T8/SUM(S8,T8,U8,V8,X8,Z8,Y8))*100</f>
        <v>-0.14635032520217228</v>
      </c>
      <c r="AE8" s="23">
        <f>(U8/SUM(S8,T8,U8,V8,X8,Z8,Y8))*100</f>
        <v>5.5401896303337796</v>
      </c>
      <c r="AF8" s="23">
        <f>(V8/SUM(S8,T8,U8,V8,X8,Z8,Y8))*100</f>
        <v>1.9025542276282397</v>
      </c>
      <c r="AG8" s="23">
        <f>(X8/SUM(S8,T8,U8,V8,X8,Z8,Y8))*100</f>
        <v>3.1189928291440383</v>
      </c>
      <c r="AH8" s="23">
        <f>(Z8/SUM(S8,T8,U8,V8,X8,Z8,Y8))*100</f>
        <v>6.0137405631156282</v>
      </c>
      <c r="AI8" s="39">
        <f>(((R8/3)+(S8/3)+(2*T8/3)+(2*U8/3)+(V8)+(W8)+(X8))/(((AVERAGE($W$5:$W$7)))+((AVERAGE($R$5:$R$7))/3)))*100</f>
        <v>15.181974929051917</v>
      </c>
      <c r="AJ8" s="117">
        <f>(AC8*AA8)/100</f>
        <v>25.772445393639483</v>
      </c>
      <c r="AK8" s="40">
        <f>(AC8/100)*(($AA8/100)*($C$25))/($C$5/1000)</f>
        <v>63.142827530427809</v>
      </c>
      <c r="AL8" s="23">
        <f t="shared" ref="AL8:AP23" si="9">(AD8/100)*(($AA8/100)*($C$25))/($C$5/1000)</f>
        <v>-0.11057648440470051</v>
      </c>
      <c r="AM8" s="23">
        <f t="shared" si="9"/>
        <v>4.1859469147841271</v>
      </c>
      <c r="AN8" s="23">
        <f t="shared" si="9"/>
        <v>1.4374942972611069</v>
      </c>
      <c r="AO8" s="23">
        <f t="shared" si="9"/>
        <v>2.3565869187771327</v>
      </c>
      <c r="AP8" s="117">
        <f t="shared" si="9"/>
        <v>4.5437431633489807</v>
      </c>
      <c r="AQ8" s="40">
        <f>AK8*42.8</f>
        <v>2702.5130183023102</v>
      </c>
      <c r="AR8" s="23">
        <f>AL8*30.07</f>
        <v>-3.3250348860493446</v>
      </c>
      <c r="AS8" s="1">
        <f>AM8*28.05</f>
        <v>117.41581095969477</v>
      </c>
      <c r="AT8" s="1">
        <f>AN8*16.04</f>
        <v>23.057408528068152</v>
      </c>
      <c r="AU8" s="1">
        <f>AO8*28.01</f>
        <v>66.007999594947492</v>
      </c>
      <c r="AV8" s="156">
        <f>AP8*2</f>
        <v>9.0874863266979613</v>
      </c>
    </row>
    <row r="9" spans="2:48" x14ac:dyDescent="0.25">
      <c r="B9" s="4" t="s">
        <v>18</v>
      </c>
      <c r="C9" s="3" t="s">
        <v>15</v>
      </c>
      <c r="D9" s="29">
        <v>1.4947576621458694E-10</v>
      </c>
      <c r="G9" s="17">
        <v>2</v>
      </c>
      <c r="H9" s="17">
        <v>15</v>
      </c>
      <c r="I9" s="41">
        <v>23956</v>
      </c>
      <c r="J9" s="42">
        <v>456</v>
      </c>
      <c r="K9" s="42">
        <v>14</v>
      </c>
      <c r="L9" s="42">
        <v>150</v>
      </c>
      <c r="M9" s="42">
        <v>79</v>
      </c>
      <c r="N9" s="42">
        <v>41110</v>
      </c>
      <c r="O9" s="42">
        <v>192</v>
      </c>
      <c r="P9" s="42"/>
      <c r="Q9" s="43">
        <v>160</v>
      </c>
      <c r="R9" s="32">
        <f t="shared" si="0"/>
        <v>3.5808414554366449E-6</v>
      </c>
      <c r="S9" s="33">
        <f t="shared" si="1"/>
        <v>7.1674400393534716E-8</v>
      </c>
      <c r="T9" s="33">
        <f t="shared" ref="T9:T31" si="10">(K9-11)*$D$11</f>
        <v>4.4385150988208983E-10</v>
      </c>
      <c r="U9" s="33">
        <f t="shared" si="3"/>
        <v>2.3336522684522247E-8</v>
      </c>
      <c r="V9" s="33">
        <f t="shared" si="4"/>
        <v>1.1688089760228364E-8</v>
      </c>
      <c r="W9" s="33">
        <f t="shared" si="5"/>
        <v>5.2303152987521E-6</v>
      </c>
      <c r="X9" s="33">
        <f t="shared" si="6"/>
        <v>2.0875667076368968E-8</v>
      </c>
      <c r="Y9" s="33">
        <f t="shared" si="7"/>
        <v>0</v>
      </c>
      <c r="Z9" s="34">
        <f t="shared" si="8"/>
        <v>1.5689017109721201E-8</v>
      </c>
      <c r="AA9" s="38">
        <f>((Branco!$O$10-R9)/(Branco!$O$10))*100</f>
        <v>7.5022201629406524</v>
      </c>
      <c r="AB9" s="39">
        <f>((Branco!$T$10-W9)/(Branco!$T$10))*100</f>
        <v>7.6233155066480913</v>
      </c>
      <c r="AC9" s="40">
        <f t="shared" ref="AC9:AC31" si="11">(S9/SUM(S9,T9,U9,V9,X9,Z9,Y9))*100</f>
        <v>49.875181314117746</v>
      </c>
      <c r="AD9" s="23">
        <f t="shared" ref="AD9:AD31" si="12">(T9/SUM(S9,T9,U9,V9,X9,Z9,Y9))*100</f>
        <v>0.30885747784938572</v>
      </c>
      <c r="AE9" s="23">
        <f t="shared" ref="AE9:AE31" si="13">(U9/SUM(S9,T9,U9,V9,X9,Z9,Y9))*100</f>
        <v>16.238898319916157</v>
      </c>
      <c r="AF9" s="23">
        <f t="shared" ref="AF9:AF31" si="14">(V9/SUM(S9,T9,U9,V9,X9,Z9,Y9))*100</f>
        <v>8.1332469167004895</v>
      </c>
      <c r="AG9" s="23">
        <f t="shared" ref="AG9:AG31" si="15">(X9/SUM(S9,T9,U9,V9,X9,Z9,Y9))*100</f>
        <v>14.526493068241674</v>
      </c>
      <c r="AH9" s="23">
        <f t="shared" ref="AH9:AH31" si="16">(Z9/SUM(S9,T9,U9,V9,X9,Z9,Y9))*100</f>
        <v>10.917322903174561</v>
      </c>
      <c r="AI9" s="39">
        <f t="shared" ref="AI9:AI31" si="17">(((R9/3)+(S9/3)+(2*T9/3)+(2*U9/3)+(V9)+(W9)+(X9))/(((AVERAGE($W$5:$W$7)))+((AVERAGE($R$5:$R$7))/3)))*100</f>
        <v>92.588989343044958</v>
      </c>
      <c r="AJ9" s="117">
        <f t="shared" ref="AJ9:AJ28" si="18">(AC9*AA9)/100</f>
        <v>3.7417459088509504</v>
      </c>
      <c r="AK9" s="40">
        <f t="shared" ref="AK9:AP31" si="19">(AC9/100)*(($AA9/100)*($C$25))/($C$5/1000)</f>
        <v>9.1673263043780988</v>
      </c>
      <c r="AL9" s="23">
        <f t="shared" si="9"/>
        <v>5.6769663916812471E-2</v>
      </c>
      <c r="AM9" s="23">
        <f t="shared" si="9"/>
        <v>2.9847967626365315</v>
      </c>
      <c r="AN9" s="23">
        <f t="shared" si="9"/>
        <v>1.494934483142728</v>
      </c>
      <c r="AO9" s="23">
        <f t="shared" si="9"/>
        <v>2.6700474766427158</v>
      </c>
      <c r="AP9" s="117">
        <f t="shared" si="9"/>
        <v>2.0066626082686958</v>
      </c>
      <c r="AQ9" s="40">
        <f t="shared" ref="AQ9:AQ31" si="20">AK9*42.8</f>
        <v>392.36156582738261</v>
      </c>
      <c r="AR9" s="23">
        <f t="shared" ref="AR9:AR31" si="21">AL9*30.07</f>
        <v>1.7070637939785511</v>
      </c>
      <c r="AS9" s="1">
        <f t="shared" ref="AS9:AS31" si="22">AM9*28.05</f>
        <v>83.723549191954717</v>
      </c>
      <c r="AT9" s="1">
        <f t="shared" ref="AT9:AT31" si="23">AN9*16.04</f>
        <v>23.978749109609357</v>
      </c>
      <c r="AU9" s="1">
        <f t="shared" ref="AU9:AU31" si="24">AO9*28.01</f>
        <v>74.788029820762475</v>
      </c>
      <c r="AV9" s="156">
        <f t="shared" ref="AV9:AV31" si="25">AP9*2</f>
        <v>4.0133252165373916</v>
      </c>
    </row>
    <row r="10" spans="2:48" x14ac:dyDescent="0.25">
      <c r="B10" s="4" t="s">
        <v>19</v>
      </c>
      <c r="C10" s="3" t="s">
        <v>15</v>
      </c>
      <c r="D10" s="29">
        <f>(D9)*(D12/D11)</f>
        <v>1.5718070261740071E-10</v>
      </c>
      <c r="G10" s="17">
        <v>3</v>
      </c>
      <c r="H10" s="17">
        <v>30</v>
      </c>
      <c r="I10" s="41">
        <v>25176</v>
      </c>
      <c r="J10" s="42">
        <v>367</v>
      </c>
      <c r="K10" s="42">
        <v>16</v>
      </c>
      <c r="L10" s="42">
        <v>168</v>
      </c>
      <c r="M10" s="42">
        <v>91</v>
      </c>
      <c r="N10" s="42">
        <v>42642</v>
      </c>
      <c r="O10" s="42">
        <v>209</v>
      </c>
      <c r="P10" s="42"/>
      <c r="Q10" s="43">
        <v>178</v>
      </c>
      <c r="R10" s="32">
        <f t="shared" si="0"/>
        <v>3.763201890218441E-6</v>
      </c>
      <c r="S10" s="33">
        <f t="shared" si="1"/>
        <v>5.7685317860586059E-8</v>
      </c>
      <c r="T10" s="33">
        <f t="shared" si="10"/>
        <v>7.3975251647014964E-10</v>
      </c>
      <c r="U10" s="33">
        <f t="shared" si="3"/>
        <v>2.6136905406664919E-8</v>
      </c>
      <c r="V10" s="33">
        <f t="shared" si="4"/>
        <v>1.3463495799756723E-8</v>
      </c>
      <c r="W10" s="33">
        <f t="shared" si="5"/>
        <v>5.4252275594596703E-6</v>
      </c>
      <c r="X10" s="33">
        <f t="shared" si="6"/>
        <v>2.2724033432089138E-8</v>
      </c>
      <c r="Y10" s="33">
        <f t="shared" si="7"/>
        <v>0</v>
      </c>
      <c r="Z10" s="34">
        <f t="shared" si="8"/>
        <v>1.7454031534564834E-8</v>
      </c>
      <c r="AA10" s="38">
        <f>((Branco!$O$10-R10)/(Branco!$O$10))*100</f>
        <v>2.7916135758137348</v>
      </c>
      <c r="AB10" s="39">
        <f>((Branco!$T$10-W10)/(Branco!$T$10))*100</f>
        <v>4.1808178018605684</v>
      </c>
      <c r="AC10" s="40">
        <f t="shared" si="11"/>
        <v>41.739393434162473</v>
      </c>
      <c r="AD10" s="23">
        <f t="shared" si="12"/>
        <v>0.53526308728128136</v>
      </c>
      <c r="AE10" s="23">
        <f t="shared" si="13"/>
        <v>18.911893327117603</v>
      </c>
      <c r="AF10" s="23">
        <f t="shared" si="14"/>
        <v>9.7417881885193189</v>
      </c>
      <c r="AG10" s="23">
        <f t="shared" si="15"/>
        <v>16.442439896497323</v>
      </c>
      <c r="AH10" s="23">
        <f t="shared" si="16"/>
        <v>12.629222066421994</v>
      </c>
      <c r="AI10" s="39">
        <f t="shared" si="17"/>
        <v>96.248001923292065</v>
      </c>
      <c r="AJ10" s="117">
        <f t="shared" si="18"/>
        <v>1.1652025735703864</v>
      </c>
      <c r="AK10" s="40">
        <f t="shared" si="19"/>
        <v>2.8547615104899315</v>
      </c>
      <c r="AL10" s="23">
        <f t="shared" si="9"/>
        <v>3.6609263667592061E-2</v>
      </c>
      <c r="AM10" s="23">
        <f t="shared" si="9"/>
        <v>1.2934769942430051</v>
      </c>
      <c r="AN10" s="23">
        <f t="shared" si="9"/>
        <v>0.66628859875017532</v>
      </c>
      <c r="AO10" s="23">
        <f t="shared" si="9"/>
        <v>1.1245789814627782</v>
      </c>
      <c r="AP10" s="117">
        <f t="shared" si="9"/>
        <v>0.86377434112741458</v>
      </c>
      <c r="AQ10" s="40">
        <f t="shared" si="20"/>
        <v>122.18379264896906</v>
      </c>
      <c r="AR10" s="23">
        <f t="shared" si="21"/>
        <v>1.1008405584844934</v>
      </c>
      <c r="AS10" s="1">
        <f t="shared" si="22"/>
        <v>36.282029688516296</v>
      </c>
      <c r="AT10" s="1">
        <f t="shared" si="23"/>
        <v>10.687269123952811</v>
      </c>
      <c r="AU10" s="1">
        <f t="shared" si="24"/>
        <v>31.499457270772421</v>
      </c>
      <c r="AV10" s="156">
        <f t="shared" si="25"/>
        <v>1.7275486822548292</v>
      </c>
    </row>
    <row r="11" spans="2:48" x14ac:dyDescent="0.25">
      <c r="B11" s="4" t="s">
        <v>6</v>
      </c>
      <c r="C11" s="3" t="s">
        <v>15</v>
      </c>
      <c r="D11" s="29">
        <f>(D9)*(0.97/0.98)</f>
        <v>1.4795050329402993E-10</v>
      </c>
      <c r="G11" s="17">
        <v>4</v>
      </c>
      <c r="H11" s="17">
        <v>45</v>
      </c>
      <c r="I11" s="41">
        <v>25528</v>
      </c>
      <c r="J11" s="42">
        <v>360</v>
      </c>
      <c r="K11" s="42">
        <v>16</v>
      </c>
      <c r="L11" s="42">
        <v>177</v>
      </c>
      <c r="M11" s="42">
        <v>95</v>
      </c>
      <c r="N11" s="42">
        <v>42910</v>
      </c>
      <c r="O11" s="42">
        <v>219</v>
      </c>
      <c r="P11" s="42"/>
      <c r="Q11" s="43">
        <v>186</v>
      </c>
      <c r="R11" s="32">
        <f t="shared" si="0"/>
        <v>3.8158173599259755E-6</v>
      </c>
      <c r="S11" s="33">
        <f t="shared" si="1"/>
        <v>5.6585052942264256E-8</v>
      </c>
      <c r="T11" s="33">
        <f t="shared" si="10"/>
        <v>7.3975251647014964E-10</v>
      </c>
      <c r="U11" s="33">
        <f t="shared" si="3"/>
        <v>2.7537096767736252E-8</v>
      </c>
      <c r="V11" s="33">
        <f t="shared" si="4"/>
        <v>1.4055297812932843E-8</v>
      </c>
      <c r="W11" s="33">
        <f t="shared" si="5"/>
        <v>5.4593244823510732E-6</v>
      </c>
      <c r="X11" s="33">
        <f t="shared" si="6"/>
        <v>2.3811307758983355E-8</v>
      </c>
      <c r="Y11" s="33">
        <f t="shared" si="7"/>
        <v>0</v>
      </c>
      <c r="Z11" s="34">
        <f t="shared" si="8"/>
        <v>1.8238482390050896E-8</v>
      </c>
      <c r="AA11" s="38">
        <f>((Branco!$O$10-R11)/(Branco!$O$10))*100</f>
        <v>1.4324877408394145</v>
      </c>
      <c r="AB11" s="39">
        <f>((Branco!$T$10-W11)/(Branco!$T$10))*100</f>
        <v>3.5786054096392474</v>
      </c>
      <c r="AC11" s="40">
        <f t="shared" si="11"/>
        <v>40.1406406326929</v>
      </c>
      <c r="AD11" s="23">
        <f t="shared" si="12"/>
        <v>0.52477002983555565</v>
      </c>
      <c r="AE11" s="23">
        <f t="shared" si="13"/>
        <v>19.53442911062087</v>
      </c>
      <c r="AF11" s="23">
        <f t="shared" si="14"/>
        <v>9.9706305668755579</v>
      </c>
      <c r="AG11" s="23">
        <f t="shared" si="15"/>
        <v>16.891406794706736</v>
      </c>
      <c r="AH11" s="23">
        <f t="shared" si="16"/>
        <v>12.938122865268378</v>
      </c>
      <c r="AI11" s="39">
        <f t="shared" si="17"/>
        <v>97.015954922338693</v>
      </c>
      <c r="AJ11" s="117">
        <f t="shared" si="18"/>
        <v>0.57500975615773053</v>
      </c>
      <c r="AK11" s="40">
        <f t="shared" si="19"/>
        <v>1.4087814061424497</v>
      </c>
      <c r="AL11" s="23">
        <f t="shared" si="9"/>
        <v>1.8417400641359747E-2</v>
      </c>
      <c r="AM11" s="23">
        <f t="shared" si="9"/>
        <v>0.68558299212187401</v>
      </c>
      <c r="AN11" s="23">
        <f t="shared" si="9"/>
        <v>0.34993061218583515</v>
      </c>
      <c r="AO11" s="23">
        <f t="shared" si="9"/>
        <v>0.59282311993271919</v>
      </c>
      <c r="AP11" s="117">
        <f t="shared" si="9"/>
        <v>0.45407812719688967</v>
      </c>
      <c r="AQ11" s="40">
        <f t="shared" si="20"/>
        <v>60.295844182896843</v>
      </c>
      <c r="AR11" s="23">
        <f t="shared" si="21"/>
        <v>0.5538112372856876</v>
      </c>
      <c r="AS11" s="1">
        <f t="shared" si="22"/>
        <v>19.230602929018566</v>
      </c>
      <c r="AT11" s="1">
        <f t="shared" si="23"/>
        <v>5.6128870194607954</v>
      </c>
      <c r="AU11" s="1">
        <f t="shared" si="24"/>
        <v>16.604975589315465</v>
      </c>
      <c r="AV11" s="156">
        <f t="shared" si="25"/>
        <v>0.90815625439377934</v>
      </c>
    </row>
    <row r="12" spans="2:48" x14ac:dyDescent="0.25">
      <c r="B12" s="5" t="s">
        <v>7</v>
      </c>
      <c r="C12" s="3" t="s">
        <v>15</v>
      </c>
      <c r="D12" s="29">
        <f>(D9)*(1.02/0.98)</f>
        <v>1.5557681789681499E-10</v>
      </c>
      <c r="G12" s="91">
        <v>5</v>
      </c>
      <c r="H12" s="91">
        <v>60</v>
      </c>
      <c r="I12" s="92">
        <v>24928</v>
      </c>
      <c r="J12" s="93">
        <v>365</v>
      </c>
      <c r="K12" s="93">
        <v>16</v>
      </c>
      <c r="L12" s="93">
        <v>183</v>
      </c>
      <c r="M12" s="93">
        <v>99</v>
      </c>
      <c r="N12" s="93">
        <v>43005</v>
      </c>
      <c r="O12" s="93">
        <v>231</v>
      </c>
      <c r="P12" s="93"/>
      <c r="Q12" s="94">
        <v>197</v>
      </c>
      <c r="R12" s="95">
        <f t="shared" si="0"/>
        <v>3.7261319001972235E-6</v>
      </c>
      <c r="S12" s="96">
        <f t="shared" si="1"/>
        <v>5.7370956455351258E-8</v>
      </c>
      <c r="T12" s="96">
        <f t="shared" si="10"/>
        <v>7.3975251647014964E-10</v>
      </c>
      <c r="U12" s="96">
        <f t="shared" si="3"/>
        <v>2.8470557675117144E-8</v>
      </c>
      <c r="V12" s="96">
        <f t="shared" si="4"/>
        <v>1.4647099826108964E-8</v>
      </c>
      <c r="W12" s="96">
        <f t="shared" si="5"/>
        <v>5.4714110781521301E-6</v>
      </c>
      <c r="X12" s="96">
        <f t="shared" si="6"/>
        <v>2.5116036951256414E-8</v>
      </c>
      <c r="Y12" s="96">
        <f t="shared" si="7"/>
        <v>0</v>
      </c>
      <c r="Z12" s="97">
        <f t="shared" si="8"/>
        <v>1.9317102316344227E-8</v>
      </c>
      <c r="AA12" s="98">
        <f>((Branco!$O$10-R12)/(Branco!$O$10))*100</f>
        <v>3.7491795050001899</v>
      </c>
      <c r="AB12" s="99">
        <f>((Branco!$T$10-W12)/(Branco!$T$10))*100</f>
        <v>3.3651345989637815</v>
      </c>
      <c r="AC12" s="100">
        <f t="shared" si="11"/>
        <v>39.38649141627085</v>
      </c>
      <c r="AD12" s="101">
        <f t="shared" si="12"/>
        <v>0.50785724938700472</v>
      </c>
      <c r="AE12" s="101">
        <f t="shared" si="13"/>
        <v>19.545697767129546</v>
      </c>
      <c r="AF12" s="101">
        <f t="shared" si="14"/>
        <v>10.055573537862694</v>
      </c>
      <c r="AG12" s="101">
        <f t="shared" si="15"/>
        <v>17.242741535279595</v>
      </c>
      <c r="AH12" s="101">
        <f t="shared" si="16"/>
        <v>13.261638494070308</v>
      </c>
      <c r="AI12" s="99">
        <f t="shared" si="17"/>
        <v>96.80176875715965</v>
      </c>
      <c r="AJ12" s="120">
        <f t="shared" si="18"/>
        <v>1.4766702639174858</v>
      </c>
      <c r="AK12" s="100">
        <f t="shared" si="19"/>
        <v>3.6178614163196401</v>
      </c>
      <c r="AL12" s="101">
        <f t="shared" si="9"/>
        <v>4.6649424243877677E-2</v>
      </c>
      <c r="AM12" s="101">
        <f t="shared" si="9"/>
        <v>1.7953776349200428</v>
      </c>
      <c r="AN12" s="101">
        <f t="shared" si="9"/>
        <v>0.92365860002877809</v>
      </c>
      <c r="AO12" s="101">
        <f t="shared" si="9"/>
        <v>1.5838386987242463</v>
      </c>
      <c r="AP12" s="120">
        <f t="shared" si="9"/>
        <v>1.2181529377114275</v>
      </c>
      <c r="AQ12" s="100">
        <f t="shared" si="20"/>
        <v>154.84446861848059</v>
      </c>
      <c r="AR12" s="101">
        <f t="shared" si="21"/>
        <v>1.4027481870134018</v>
      </c>
      <c r="AS12" s="158">
        <f t="shared" si="22"/>
        <v>50.360342659507204</v>
      </c>
      <c r="AT12" s="158">
        <f t="shared" si="23"/>
        <v>14.815483944461599</v>
      </c>
      <c r="AU12" s="158">
        <f t="shared" si="24"/>
        <v>44.363321951266144</v>
      </c>
      <c r="AV12" s="159">
        <f t="shared" si="25"/>
        <v>2.436305875422855</v>
      </c>
    </row>
    <row r="13" spans="2:48" x14ac:dyDescent="0.25">
      <c r="B13" s="5" t="s">
        <v>10</v>
      </c>
      <c r="C13" s="3" t="s">
        <v>15</v>
      </c>
      <c r="D13" s="29">
        <f>D11</f>
        <v>1.4795050329402993E-10</v>
      </c>
      <c r="G13" s="17">
        <v>6</v>
      </c>
      <c r="H13" s="17">
        <v>75</v>
      </c>
      <c r="I13" s="41">
        <v>25670</v>
      </c>
      <c r="J13" s="42">
        <v>372</v>
      </c>
      <c r="K13" s="42">
        <v>16</v>
      </c>
      <c r="L13" s="42">
        <v>189</v>
      </c>
      <c r="M13" s="42">
        <v>103</v>
      </c>
      <c r="N13" s="42">
        <v>43078</v>
      </c>
      <c r="O13" s="42">
        <v>235</v>
      </c>
      <c r="P13" s="42"/>
      <c r="Q13" s="43">
        <v>201</v>
      </c>
      <c r="R13" s="32">
        <f t="shared" si="0"/>
        <v>3.8370429187284465E-6</v>
      </c>
      <c r="S13" s="33">
        <f t="shared" si="1"/>
        <v>5.847122137367306E-8</v>
      </c>
      <c r="T13" s="33">
        <f t="shared" si="10"/>
        <v>7.3975251647014964E-10</v>
      </c>
      <c r="U13" s="33">
        <f t="shared" si="3"/>
        <v>2.9404018582498032E-8</v>
      </c>
      <c r="V13" s="33">
        <f t="shared" si="4"/>
        <v>1.5238901839285084E-8</v>
      </c>
      <c r="W13" s="33">
        <f t="shared" si="5"/>
        <v>5.4806986728203109E-6</v>
      </c>
      <c r="X13" s="33">
        <f t="shared" si="6"/>
        <v>2.5550946682014102E-8</v>
      </c>
      <c r="Y13" s="33">
        <f t="shared" si="7"/>
        <v>0</v>
      </c>
      <c r="Z13" s="34">
        <f t="shared" si="8"/>
        <v>1.9709327744087259E-8</v>
      </c>
      <c r="AA13" s="38">
        <f>((Branco!$O$10-R13)/(Branco!$O$10))*100</f>
        <v>0.8842040233213716</v>
      </c>
      <c r="AB13" s="39">
        <f>((Branco!$T$10-W13)/(Branco!$T$10))*100</f>
        <v>3.2010991339184183</v>
      </c>
      <c r="AC13" s="40">
        <f t="shared" si="11"/>
        <v>39.212384623488497</v>
      </c>
      <c r="AD13" s="23">
        <f t="shared" si="12"/>
        <v>0.49609807218909507</v>
      </c>
      <c r="AE13" s="23">
        <f t="shared" si="13"/>
        <v>19.719131207549225</v>
      </c>
      <c r="AF13" s="23">
        <f t="shared" si="14"/>
        <v>10.219620287095358</v>
      </c>
      <c r="AG13" s="23">
        <f t="shared" si="15"/>
        <v>17.135156838719645</v>
      </c>
      <c r="AH13" s="23">
        <f t="shared" si="16"/>
        <v>13.217608970958175</v>
      </c>
      <c r="AI13" s="39">
        <f t="shared" si="17"/>
        <v>97.489799876637733</v>
      </c>
      <c r="AJ13" s="117">
        <f t="shared" si="18"/>
        <v>0.34671748248113615</v>
      </c>
      <c r="AK13" s="40">
        <f t="shared" si="19"/>
        <v>0.84946235654818869</v>
      </c>
      <c r="AL13" s="23">
        <f t="shared" si="9"/>
        <v>1.0747029070716872E-2</v>
      </c>
      <c r="AM13" s="23">
        <f t="shared" si="9"/>
        <v>0.42717778644387594</v>
      </c>
      <c r="AN13" s="23">
        <f t="shared" si="9"/>
        <v>0.22138879885676754</v>
      </c>
      <c r="AO13" s="23">
        <f t="shared" si="9"/>
        <v>0.37120085523497215</v>
      </c>
      <c r="AP13" s="117">
        <f t="shared" si="9"/>
        <v>0.28633456935126156</v>
      </c>
      <c r="AQ13" s="40">
        <f t="shared" si="20"/>
        <v>36.356988860262476</v>
      </c>
      <c r="AR13" s="23">
        <f t="shared" si="21"/>
        <v>0.32316316415645635</v>
      </c>
      <c r="AS13" s="1">
        <f t="shared" si="22"/>
        <v>11.982336909750721</v>
      </c>
      <c r="AT13" s="1">
        <f t="shared" si="23"/>
        <v>3.551076333662551</v>
      </c>
      <c r="AU13" s="1">
        <f t="shared" si="24"/>
        <v>10.39733595513157</v>
      </c>
      <c r="AV13" s="156">
        <f t="shared" si="25"/>
        <v>0.57266913870252312</v>
      </c>
    </row>
    <row r="14" spans="2:48" x14ac:dyDescent="0.25">
      <c r="B14" s="5" t="s">
        <v>8</v>
      </c>
      <c r="C14" s="3" t="s">
        <v>16</v>
      </c>
      <c r="D14" s="29">
        <f>(38.3/33.5)*D17</f>
        <v>1.2722732422165167E-10</v>
      </c>
      <c r="G14" s="17">
        <v>7</v>
      </c>
      <c r="H14" s="17">
        <v>90</v>
      </c>
      <c r="I14" s="41">
        <v>24942</v>
      </c>
      <c r="J14" s="42">
        <v>360</v>
      </c>
      <c r="K14" s="42">
        <v>16</v>
      </c>
      <c r="L14" s="42">
        <v>184</v>
      </c>
      <c r="M14" s="42">
        <v>100</v>
      </c>
      <c r="N14" s="42">
        <v>43208</v>
      </c>
      <c r="O14" s="42">
        <v>246</v>
      </c>
      <c r="P14" s="42"/>
      <c r="Q14" s="43">
        <v>202</v>
      </c>
      <c r="R14" s="32">
        <f t="shared" si="0"/>
        <v>3.7282245609242276E-6</v>
      </c>
      <c r="S14" s="33">
        <f t="shared" si="1"/>
        <v>5.6585052942264256E-8</v>
      </c>
      <c r="T14" s="33">
        <f t="shared" si="10"/>
        <v>7.3975251647014964E-10</v>
      </c>
      <c r="U14" s="33">
        <f t="shared" si="3"/>
        <v>2.8626134493013959E-8</v>
      </c>
      <c r="V14" s="33">
        <f t="shared" si="4"/>
        <v>1.4795050329402994E-8</v>
      </c>
      <c r="W14" s="33">
        <f t="shared" si="5"/>
        <v>5.4972382249691254E-6</v>
      </c>
      <c r="X14" s="33">
        <f t="shared" si="6"/>
        <v>2.674694844159774E-8</v>
      </c>
      <c r="Y14" s="33">
        <f t="shared" si="7"/>
        <v>0</v>
      </c>
      <c r="Z14" s="34">
        <f t="shared" si="8"/>
        <v>1.9807384101023016E-8</v>
      </c>
      <c r="AA14" s="38">
        <f>((Branco!$O$10-R14)/(Branco!$O$10))*100</f>
        <v>3.6951233638364402</v>
      </c>
      <c r="AB14" s="39">
        <f>((Branco!$T$10-W14)/(Branco!$T$10))*100</f>
        <v>2.9089811824677838</v>
      </c>
      <c r="AC14" s="40">
        <f t="shared" si="11"/>
        <v>38.414751480186347</v>
      </c>
      <c r="AD14" s="23">
        <f t="shared" si="12"/>
        <v>0.50220698929165175</v>
      </c>
      <c r="AE14" s="23">
        <f t="shared" si="13"/>
        <v>19.433857268094272</v>
      </c>
      <c r="AF14" s="23">
        <f t="shared" si="14"/>
        <v>10.044139785833037</v>
      </c>
      <c r="AG14" s="23">
        <f t="shared" si="15"/>
        <v>18.158105786093483</v>
      </c>
      <c r="AH14" s="23">
        <f t="shared" si="16"/>
        <v>13.446938690501224</v>
      </c>
      <c r="AI14" s="39">
        <f t="shared" si="17"/>
        <v>97.202915707594912</v>
      </c>
      <c r="AJ14" s="117">
        <f t="shared" si="18"/>
        <v>1.4194724571040702</v>
      </c>
      <c r="AK14" s="40">
        <f t="shared" si="19"/>
        <v>3.4777260432273551</v>
      </c>
      <c r="AL14" s="23">
        <f t="shared" si="9"/>
        <v>4.5465303261201948E-2</v>
      </c>
      <c r="AM14" s="23">
        <f t="shared" si="9"/>
        <v>1.7593666218685324</v>
      </c>
      <c r="AN14" s="23">
        <f t="shared" si="9"/>
        <v>0.90930606522403912</v>
      </c>
      <c r="AO14" s="23">
        <f t="shared" si="9"/>
        <v>1.6438715585742034</v>
      </c>
      <c r="AP14" s="117">
        <f t="shared" si="9"/>
        <v>1.2173648685390583</v>
      </c>
      <c r="AQ14" s="40">
        <f t="shared" si="20"/>
        <v>148.84667465013078</v>
      </c>
      <c r="AR14" s="23">
        <f t="shared" si="21"/>
        <v>1.3671416690643425</v>
      </c>
      <c r="AS14" s="1">
        <f t="shared" si="22"/>
        <v>49.350233743412339</v>
      </c>
      <c r="AT14" s="1">
        <f t="shared" si="23"/>
        <v>14.585269286193586</v>
      </c>
      <c r="AU14" s="1">
        <f t="shared" si="24"/>
        <v>46.044842355663441</v>
      </c>
      <c r="AV14" s="156">
        <f t="shared" si="25"/>
        <v>2.4347297370781167</v>
      </c>
    </row>
    <row r="15" spans="2:48" x14ac:dyDescent="0.25">
      <c r="B15" s="5" t="s">
        <v>9</v>
      </c>
      <c r="C15" s="3" t="s">
        <v>16</v>
      </c>
      <c r="D15" s="29">
        <f>(38.3/39.2)*D17</f>
        <v>1.0872743268942171E-10</v>
      </c>
      <c r="G15" s="17">
        <v>8</v>
      </c>
      <c r="H15" s="17">
        <v>105</v>
      </c>
      <c r="I15" s="41">
        <v>24826</v>
      </c>
      <c r="J15" s="42">
        <v>355</v>
      </c>
      <c r="K15" s="42">
        <v>16</v>
      </c>
      <c r="L15" s="42">
        <v>183</v>
      </c>
      <c r="M15" s="42">
        <v>100</v>
      </c>
      <c r="N15" s="42">
        <v>43204</v>
      </c>
      <c r="O15" s="42">
        <v>230</v>
      </c>
      <c r="P15" s="42"/>
      <c r="Q15" s="43">
        <v>205</v>
      </c>
      <c r="R15" s="32">
        <f t="shared" si="0"/>
        <v>3.7108853720433357E-6</v>
      </c>
      <c r="S15" s="33">
        <f t="shared" si="1"/>
        <v>5.5799149429177248E-8</v>
      </c>
      <c r="T15" s="33">
        <f t="shared" si="10"/>
        <v>7.3975251647014964E-10</v>
      </c>
      <c r="U15" s="33">
        <f t="shared" si="3"/>
        <v>2.8470557675117144E-8</v>
      </c>
      <c r="V15" s="33">
        <f t="shared" si="4"/>
        <v>1.4795050329402994E-8</v>
      </c>
      <c r="W15" s="33">
        <f t="shared" si="5"/>
        <v>5.4967293156722383E-6</v>
      </c>
      <c r="X15" s="33">
        <f t="shared" si="6"/>
        <v>2.5007309518566993E-8</v>
      </c>
      <c r="Y15" s="33">
        <f t="shared" si="7"/>
        <v>0</v>
      </c>
      <c r="Z15" s="34">
        <f t="shared" si="8"/>
        <v>2.0101553171830288E-8</v>
      </c>
      <c r="AA15" s="38">
        <f>((Branco!$O$10-R15)/(Branco!$O$10))*100</f>
        <v>4.1430171049075195</v>
      </c>
      <c r="AB15" s="39">
        <f>((Branco!$T$10-W15)/(Branco!$T$10))*100</f>
        <v>2.9179694271278112</v>
      </c>
      <c r="AC15" s="40">
        <f t="shared" si="11"/>
        <v>38.505176170027042</v>
      </c>
      <c r="AD15" s="23">
        <f t="shared" si="12"/>
        <v>0.51047912486654434</v>
      </c>
      <c r="AE15" s="23">
        <f t="shared" si="13"/>
        <v>19.64660483455447</v>
      </c>
      <c r="AF15" s="23">
        <f t="shared" si="14"/>
        <v>10.209582497330889</v>
      </c>
      <c r="AG15" s="23">
        <f t="shared" si="15"/>
        <v>17.256730046987279</v>
      </c>
      <c r="AH15" s="23">
        <f t="shared" si="16"/>
        <v>13.871427326233777</v>
      </c>
      <c r="AI15" s="39">
        <f t="shared" si="17"/>
        <v>97.083278986768235</v>
      </c>
      <c r="AJ15" s="117">
        <f t="shared" si="18"/>
        <v>1.5952760349989945</v>
      </c>
      <c r="AK15" s="40">
        <f t="shared" si="19"/>
        <v>3.9084471032083736</v>
      </c>
      <c r="AL15" s="23">
        <f t="shared" si="9"/>
        <v>5.1815907763228641E-2</v>
      </c>
      <c r="AM15" s="23">
        <f t="shared" si="9"/>
        <v>1.9942180088833525</v>
      </c>
      <c r="AN15" s="23">
        <f t="shared" si="9"/>
        <v>1.036318155264573</v>
      </c>
      <c r="AO15" s="23">
        <f t="shared" si="9"/>
        <v>1.751635059794844</v>
      </c>
      <c r="AP15" s="117">
        <f t="shared" si="9"/>
        <v>1.4080117361672051</v>
      </c>
      <c r="AQ15" s="40">
        <f t="shared" si="20"/>
        <v>167.28153601731839</v>
      </c>
      <c r="AR15" s="23">
        <f t="shared" si="21"/>
        <v>1.5581043464402853</v>
      </c>
      <c r="AS15" s="1">
        <f t="shared" si="22"/>
        <v>55.937815149178043</v>
      </c>
      <c r="AT15" s="1">
        <f t="shared" si="23"/>
        <v>16.622543210443752</v>
      </c>
      <c r="AU15" s="1">
        <f t="shared" si="24"/>
        <v>49.06329802485358</v>
      </c>
      <c r="AV15" s="156">
        <f t="shared" si="25"/>
        <v>2.8160234723344102</v>
      </c>
    </row>
    <row r="16" spans="2:48" x14ac:dyDescent="0.25">
      <c r="B16" s="5" t="s">
        <v>12</v>
      </c>
      <c r="C16" s="3" t="s">
        <v>16</v>
      </c>
      <c r="D16" s="29">
        <v>1.2679079497666798E-10</v>
      </c>
      <c r="G16" s="91">
        <v>9</v>
      </c>
      <c r="H16" s="91">
        <v>120</v>
      </c>
      <c r="I16" s="92">
        <v>24833</v>
      </c>
      <c r="J16" s="93">
        <v>354</v>
      </c>
      <c r="K16" s="93">
        <v>16</v>
      </c>
      <c r="L16" s="93">
        <v>184</v>
      </c>
      <c r="M16" s="93">
        <v>100</v>
      </c>
      <c r="N16" s="93">
        <v>43203</v>
      </c>
      <c r="O16" s="93">
        <v>227</v>
      </c>
      <c r="P16" s="93"/>
      <c r="Q16" s="94">
        <v>206</v>
      </c>
      <c r="R16" s="95">
        <f t="shared" si="0"/>
        <v>3.7119317024068375E-6</v>
      </c>
      <c r="S16" s="96">
        <f t="shared" si="1"/>
        <v>5.5641968726559847E-8</v>
      </c>
      <c r="T16" s="96">
        <f t="shared" si="10"/>
        <v>7.3975251647014964E-10</v>
      </c>
      <c r="U16" s="96">
        <f t="shared" si="3"/>
        <v>2.8626134493013959E-8</v>
      </c>
      <c r="V16" s="96">
        <f t="shared" si="4"/>
        <v>1.4795050329402994E-8</v>
      </c>
      <c r="W16" s="96">
        <f t="shared" si="5"/>
        <v>5.496602088348017E-6</v>
      </c>
      <c r="X16" s="96">
        <f t="shared" si="6"/>
        <v>2.4681127220498729E-8</v>
      </c>
      <c r="Y16" s="96">
        <f t="shared" si="7"/>
        <v>0</v>
      </c>
      <c r="Z16" s="97">
        <f t="shared" si="8"/>
        <v>2.0199609528766045E-8</v>
      </c>
      <c r="AA16" s="98">
        <f>((Branco!$O$10-R16)/(Branco!$O$10))*100</f>
        <v>4.1159890343256507</v>
      </c>
      <c r="AB16" s="99">
        <f>((Branco!$T$10-W16)/(Branco!$T$10))*100</f>
        <v>2.9202164882928101</v>
      </c>
      <c r="AC16" s="100">
        <f t="shared" si="11"/>
        <v>38.457677484535978</v>
      </c>
      <c r="AD16" s="101">
        <f t="shared" si="12"/>
        <v>0.51128966763541428</v>
      </c>
      <c r="AE16" s="101">
        <f t="shared" si="13"/>
        <v>19.785328829240118</v>
      </c>
      <c r="AF16" s="101">
        <f t="shared" si="14"/>
        <v>10.225793352708287</v>
      </c>
      <c r="AG16" s="101">
        <f t="shared" si="15"/>
        <v>17.058685239288916</v>
      </c>
      <c r="AH16" s="101">
        <f t="shared" si="16"/>
        <v>13.96122542659128</v>
      </c>
      <c r="AI16" s="99">
        <f t="shared" si="17"/>
        <v>97.082519195891948</v>
      </c>
      <c r="AJ16" s="120">
        <f t="shared" si="18"/>
        <v>1.5829137881198256</v>
      </c>
      <c r="AK16" s="100">
        <f t="shared" si="19"/>
        <v>3.8781594370339953</v>
      </c>
      <c r="AL16" s="101">
        <f t="shared" si="9"/>
        <v>5.1559609921726951E-2</v>
      </c>
      <c r="AM16" s="101">
        <f t="shared" si="9"/>
        <v>1.9951974412597355</v>
      </c>
      <c r="AN16" s="101">
        <f t="shared" si="9"/>
        <v>1.0311921984345394</v>
      </c>
      <c r="AO16" s="101">
        <f t="shared" si="9"/>
        <v>1.7202365163820048</v>
      </c>
      <c r="AP16" s="120">
        <f t="shared" si="9"/>
        <v>1.4078816424227765</v>
      </c>
      <c r="AQ16" s="100">
        <f t="shared" si="20"/>
        <v>165.98522390505499</v>
      </c>
      <c r="AR16" s="101">
        <f t="shared" si="21"/>
        <v>1.5503974703463295</v>
      </c>
      <c r="AS16" s="158">
        <f t="shared" si="22"/>
        <v>55.965288227335584</v>
      </c>
      <c r="AT16" s="158">
        <f t="shared" si="23"/>
        <v>16.540322862890012</v>
      </c>
      <c r="AU16" s="158">
        <f t="shared" si="24"/>
        <v>48.183824823859958</v>
      </c>
      <c r="AV16" s="159">
        <f t="shared" si="25"/>
        <v>2.8157632848455529</v>
      </c>
    </row>
    <row r="17" spans="2:48" x14ac:dyDescent="0.25">
      <c r="B17" s="5" t="s">
        <v>13</v>
      </c>
      <c r="C17" s="3" t="s">
        <v>16</v>
      </c>
      <c r="D17" s="29">
        <v>1.1128238541580499E-10</v>
      </c>
      <c r="G17" s="17">
        <v>10</v>
      </c>
      <c r="H17" s="17">
        <v>135</v>
      </c>
      <c r="I17" s="41">
        <v>25755</v>
      </c>
      <c r="J17" s="42">
        <v>369</v>
      </c>
      <c r="K17" s="42">
        <v>16</v>
      </c>
      <c r="L17" s="42">
        <v>192</v>
      </c>
      <c r="M17" s="42">
        <v>105</v>
      </c>
      <c r="N17" s="42">
        <v>43209</v>
      </c>
      <c r="O17" s="42">
        <v>231</v>
      </c>
      <c r="P17" s="42"/>
      <c r="Q17" s="43">
        <v>209</v>
      </c>
      <c r="R17" s="32">
        <f t="shared" si="0"/>
        <v>3.8497483588566866E-6</v>
      </c>
      <c r="S17" s="33">
        <f t="shared" si="1"/>
        <v>5.7999679265820859E-8</v>
      </c>
      <c r="T17" s="33">
        <f t="shared" si="10"/>
        <v>7.3975251647014964E-10</v>
      </c>
      <c r="U17" s="33">
        <f t="shared" si="3"/>
        <v>2.9870749036188476E-8</v>
      </c>
      <c r="V17" s="33">
        <f t="shared" si="4"/>
        <v>1.5534802845873144E-8</v>
      </c>
      <c r="W17" s="33">
        <f t="shared" si="5"/>
        <v>5.4973654522933467E-6</v>
      </c>
      <c r="X17" s="33">
        <f t="shared" si="6"/>
        <v>2.5116036951256414E-8</v>
      </c>
      <c r="Y17" s="33">
        <f t="shared" si="7"/>
        <v>0</v>
      </c>
      <c r="Z17" s="34">
        <f t="shared" si="8"/>
        <v>2.0493778599573317E-8</v>
      </c>
      <c r="AA17" s="38">
        <f>((Branco!$O$10-R17)/(Branco!$O$10))*100</f>
        <v>0.55600602339858962</v>
      </c>
      <c r="AB17" s="39">
        <f>((Branco!$T$10-W17)/(Branco!$T$10))*100</f>
        <v>2.9067341213027849</v>
      </c>
      <c r="AC17" s="40">
        <f t="shared" si="11"/>
        <v>38.729763299592982</v>
      </c>
      <c r="AD17" s="23">
        <f t="shared" si="12"/>
        <v>0.49397583272586859</v>
      </c>
      <c r="AE17" s="23">
        <f t="shared" si="13"/>
        <v>19.946438573409093</v>
      </c>
      <c r="AF17" s="23">
        <f t="shared" si="14"/>
        <v>10.373492487243242</v>
      </c>
      <c r="AG17" s="23">
        <f t="shared" si="15"/>
        <v>16.771440436554713</v>
      </c>
      <c r="AH17" s="23">
        <f t="shared" si="16"/>
        <v>13.684889370474096</v>
      </c>
      <c r="AI17" s="39">
        <f t="shared" si="17"/>
        <v>97.787922230575859</v>
      </c>
      <c r="AJ17" s="117">
        <f t="shared" si="18"/>
        <v>0.21533981679375333</v>
      </c>
      <c r="AK17" s="40">
        <f t="shared" si="19"/>
        <v>0.5275853612089757</v>
      </c>
      <c r="AL17" s="23">
        <f t="shared" si="9"/>
        <v>6.7290475317705019E-3</v>
      </c>
      <c r="AM17" s="23">
        <f t="shared" si="9"/>
        <v>0.27171477703545049</v>
      </c>
      <c r="AN17" s="23">
        <f t="shared" si="9"/>
        <v>0.14130999816718057</v>
      </c>
      <c r="AO17" s="23">
        <f t="shared" si="9"/>
        <v>0.22846425350623117</v>
      </c>
      <c r="AP17" s="117">
        <f t="shared" si="9"/>
        <v>0.18641857544485232</v>
      </c>
      <c r="AQ17" s="40">
        <f t="shared" si="20"/>
        <v>22.580653459744159</v>
      </c>
      <c r="AR17" s="23">
        <f t="shared" si="21"/>
        <v>0.202342459280339</v>
      </c>
      <c r="AS17" s="1">
        <f t="shared" si="22"/>
        <v>7.6215994958443867</v>
      </c>
      <c r="AT17" s="1">
        <f t="shared" si="23"/>
        <v>2.2666123706015764</v>
      </c>
      <c r="AU17" s="1">
        <f t="shared" si="24"/>
        <v>6.399283740709536</v>
      </c>
      <c r="AV17" s="156">
        <f t="shared" si="25"/>
        <v>0.37283715088970465</v>
      </c>
    </row>
    <row r="18" spans="2:48" ht="15.75" thickBot="1" x14ac:dyDescent="0.3">
      <c r="B18" s="6" t="s">
        <v>11</v>
      </c>
      <c r="C18" s="7" t="s">
        <v>17</v>
      </c>
      <c r="D18" s="30">
        <v>9.8056356935757502E-11</v>
      </c>
      <c r="G18" s="17">
        <v>11</v>
      </c>
      <c r="H18" s="17">
        <v>150</v>
      </c>
      <c r="I18" s="41">
        <v>25095</v>
      </c>
      <c r="J18" s="42">
        <v>358</v>
      </c>
      <c r="K18" s="42">
        <v>16</v>
      </c>
      <c r="L18" s="42">
        <v>187</v>
      </c>
      <c r="M18" s="42">
        <v>102</v>
      </c>
      <c r="N18" s="42">
        <v>43289</v>
      </c>
      <c r="O18" s="42">
        <v>230</v>
      </c>
      <c r="P18" s="42"/>
      <c r="Q18" s="43">
        <v>210</v>
      </c>
      <c r="R18" s="32">
        <f t="shared" si="0"/>
        <v>3.7510943531550592E-6</v>
      </c>
      <c r="S18" s="33">
        <f t="shared" si="1"/>
        <v>5.6270691537029455E-8</v>
      </c>
      <c r="T18" s="33">
        <f t="shared" si="10"/>
        <v>7.3975251647014964E-10</v>
      </c>
      <c r="U18" s="33">
        <f t="shared" si="3"/>
        <v>2.9092864946704404E-8</v>
      </c>
      <c r="V18" s="33">
        <f t="shared" si="4"/>
        <v>1.5090951335991054E-8</v>
      </c>
      <c r="W18" s="33">
        <f t="shared" si="5"/>
        <v>5.5075436382310794E-6</v>
      </c>
      <c r="X18" s="33">
        <f t="shared" si="6"/>
        <v>2.5007309518566993E-8</v>
      </c>
      <c r="Y18" s="33">
        <f t="shared" si="7"/>
        <v>0</v>
      </c>
      <c r="Z18" s="34">
        <f t="shared" si="8"/>
        <v>2.0591834956509074E-8</v>
      </c>
      <c r="AA18" s="38">
        <f>((Branco!$O$10-R18)/(Branco!$O$10))*100</f>
        <v>3.1043669639754459</v>
      </c>
      <c r="AB18" s="39">
        <f>((Branco!$T$10-W18)/(Branco!$T$10))*100</f>
        <v>2.7269692281023818</v>
      </c>
      <c r="AC18" s="40">
        <f t="shared" si="11"/>
        <v>38.333255917985809</v>
      </c>
      <c r="AD18" s="23">
        <f t="shared" si="12"/>
        <v>0.5039412481924731</v>
      </c>
      <c r="AE18" s="23">
        <f t="shared" si="13"/>
        <v>19.818918284583987</v>
      </c>
      <c r="AF18" s="23">
        <f t="shared" si="14"/>
        <v>10.280401463126452</v>
      </c>
      <c r="AG18" s="23">
        <f t="shared" si="15"/>
        <v>17.035717340788104</v>
      </c>
      <c r="AH18" s="23">
        <f t="shared" si="16"/>
        <v>14.027765745323176</v>
      </c>
      <c r="AI18" s="39">
        <f t="shared" si="17"/>
        <v>97.440812035346852</v>
      </c>
      <c r="AJ18" s="117">
        <f t="shared" si="18"/>
        <v>1.190004932934114</v>
      </c>
      <c r="AK18" s="40">
        <f t="shared" si="19"/>
        <v>2.9155276145879943</v>
      </c>
      <c r="AL18" s="23">
        <f t="shared" si="9"/>
        <v>3.8328458933375636E-2</v>
      </c>
      <c r="AM18" s="23">
        <f t="shared" si="9"/>
        <v>1.5073753107117669</v>
      </c>
      <c r="AN18" s="23">
        <f t="shared" si="9"/>
        <v>0.78190056224086302</v>
      </c>
      <c r="AO18" s="23">
        <f t="shared" si="9"/>
        <v>1.2956922951613716</v>
      </c>
      <c r="AP18" s="117">
        <f t="shared" si="9"/>
        <v>1.0669153303586696</v>
      </c>
      <c r="AQ18" s="40">
        <f t="shared" si="20"/>
        <v>124.78458190436615</v>
      </c>
      <c r="AR18" s="23">
        <f t="shared" si="21"/>
        <v>1.1525367601266054</v>
      </c>
      <c r="AS18" s="1">
        <f t="shared" si="22"/>
        <v>42.281877465465065</v>
      </c>
      <c r="AT18" s="1">
        <f t="shared" si="23"/>
        <v>12.541685018343442</v>
      </c>
      <c r="AU18" s="1">
        <f t="shared" si="24"/>
        <v>36.292341187470022</v>
      </c>
      <c r="AV18" s="156">
        <f t="shared" si="25"/>
        <v>2.1338306607173392</v>
      </c>
    </row>
    <row r="19" spans="2:48" ht="15.75" thickBot="1" x14ac:dyDescent="0.3">
      <c r="B19" s="5"/>
      <c r="C19" s="3"/>
      <c r="G19" s="17">
        <v>12</v>
      </c>
      <c r="H19" s="17">
        <v>165</v>
      </c>
      <c r="I19" s="41">
        <v>25519</v>
      </c>
      <c r="J19" s="42">
        <v>359</v>
      </c>
      <c r="K19" s="42">
        <v>16</v>
      </c>
      <c r="L19" s="42">
        <v>188</v>
      </c>
      <c r="M19" s="42">
        <v>103</v>
      </c>
      <c r="N19" s="42">
        <v>43234</v>
      </c>
      <c r="O19" s="42">
        <v>226</v>
      </c>
      <c r="P19" s="42"/>
      <c r="Q19" s="43">
        <v>209</v>
      </c>
      <c r="R19" s="32">
        <f t="shared" si="0"/>
        <v>3.8144720780300441E-6</v>
      </c>
      <c r="S19" s="33">
        <f t="shared" si="1"/>
        <v>5.6427872239646856E-8</v>
      </c>
      <c r="T19" s="33">
        <f t="shared" si="10"/>
        <v>7.3975251647014964E-10</v>
      </c>
      <c r="U19" s="33">
        <f t="shared" si="3"/>
        <v>2.9248441764601219E-8</v>
      </c>
      <c r="V19" s="33">
        <f t="shared" si="4"/>
        <v>1.5238901839285084E-8</v>
      </c>
      <c r="W19" s="33">
        <f t="shared" si="5"/>
        <v>5.5005461353988884E-6</v>
      </c>
      <c r="X19" s="33">
        <f t="shared" si="6"/>
        <v>2.4572399787809305E-8</v>
      </c>
      <c r="Y19" s="33">
        <f t="shared" si="7"/>
        <v>0</v>
      </c>
      <c r="Z19" s="34">
        <f t="shared" si="8"/>
        <v>2.0493778599573317E-8</v>
      </c>
      <c r="AA19" s="38">
        <f>((Branco!$O$10-R19)/(Branco!$O$10))*100</f>
        <v>1.4672381173018305</v>
      </c>
      <c r="AB19" s="39">
        <f>((Branco!$T$10-W19)/(Branco!$T$10))*100</f>
        <v>2.8505575921776543</v>
      </c>
      <c r="AC19" s="40">
        <f t="shared" si="11"/>
        <v>38.459263364946544</v>
      </c>
      <c r="AD19" s="23">
        <f t="shared" si="12"/>
        <v>0.50418943204131517</v>
      </c>
      <c r="AE19" s="23">
        <f t="shared" si="13"/>
        <v>19.934714533658269</v>
      </c>
      <c r="AF19" s="23">
        <f t="shared" si="14"/>
        <v>10.386302300051092</v>
      </c>
      <c r="AG19" s="23">
        <f t="shared" si="15"/>
        <v>16.747687932208109</v>
      </c>
      <c r="AH19" s="23">
        <f t="shared" si="16"/>
        <v>13.967842437094669</v>
      </c>
      <c r="AI19" s="39">
        <f t="shared" si="17"/>
        <v>97.640315152985096</v>
      </c>
      <c r="AJ19" s="117">
        <f t="shared" si="18"/>
        <v>0.56428897172399428</v>
      </c>
      <c r="AK19" s="40">
        <f t="shared" si="19"/>
        <v>1.3825153443795495</v>
      </c>
      <c r="AL19" s="23">
        <f t="shared" si="9"/>
        <v>1.8124362384601723E-2</v>
      </c>
      <c r="AM19" s="23">
        <f t="shared" si="9"/>
        <v>0.71660365584973751</v>
      </c>
      <c r="AN19" s="23">
        <f t="shared" si="9"/>
        <v>0.37336186512279557</v>
      </c>
      <c r="AO19" s="23">
        <f t="shared" si="9"/>
        <v>0.60203793633399205</v>
      </c>
      <c r="AP19" s="117">
        <f t="shared" si="9"/>
        <v>0.50210936995636513</v>
      </c>
      <c r="AQ19" s="40">
        <f t="shared" si="20"/>
        <v>59.171656739444714</v>
      </c>
      <c r="AR19" s="23">
        <f t="shared" si="21"/>
        <v>0.5449995769049738</v>
      </c>
      <c r="AS19" s="1">
        <f t="shared" si="22"/>
        <v>20.100732546585139</v>
      </c>
      <c r="AT19" s="1">
        <f t="shared" si="23"/>
        <v>5.9887243165696402</v>
      </c>
      <c r="AU19" s="1">
        <f t="shared" si="24"/>
        <v>16.863082596715117</v>
      </c>
      <c r="AV19" s="156">
        <f t="shared" si="25"/>
        <v>1.0042187399127303</v>
      </c>
    </row>
    <row r="20" spans="2:48" x14ac:dyDescent="0.25">
      <c r="B20" s="253" t="s">
        <v>20</v>
      </c>
      <c r="C20" s="24">
        <v>10</v>
      </c>
      <c r="D20" s="13" t="s">
        <v>21</v>
      </c>
      <c r="G20" s="91">
        <v>13</v>
      </c>
      <c r="H20" s="91">
        <v>180</v>
      </c>
      <c r="I20" s="92">
        <v>24519</v>
      </c>
      <c r="J20" s="93">
        <v>336</v>
      </c>
      <c r="K20" s="93">
        <v>15</v>
      </c>
      <c r="L20" s="93">
        <v>178</v>
      </c>
      <c r="M20" s="93">
        <v>97</v>
      </c>
      <c r="N20" s="93">
        <v>43313</v>
      </c>
      <c r="O20" s="93">
        <v>231</v>
      </c>
      <c r="P20" s="93"/>
      <c r="Q20" s="94">
        <v>208</v>
      </c>
      <c r="R20" s="95">
        <f t="shared" si="0"/>
        <v>3.6649963118154572E-6</v>
      </c>
      <c r="S20" s="96">
        <f t="shared" si="1"/>
        <v>5.2812716079446635E-8</v>
      </c>
      <c r="T20" s="96">
        <f t="shared" si="10"/>
        <v>5.9180201317611974E-10</v>
      </c>
      <c r="U20" s="96">
        <f t="shared" si="3"/>
        <v>2.7692673585633068E-8</v>
      </c>
      <c r="V20" s="96">
        <f t="shared" si="4"/>
        <v>1.4351198819520904E-8</v>
      </c>
      <c r="W20" s="96">
        <f t="shared" si="5"/>
        <v>5.5105970940123989E-6</v>
      </c>
      <c r="X20" s="96">
        <f t="shared" si="6"/>
        <v>2.5116036951256414E-8</v>
      </c>
      <c r="Y20" s="96">
        <f t="shared" si="7"/>
        <v>0</v>
      </c>
      <c r="Z20" s="97">
        <f t="shared" si="8"/>
        <v>2.0395722242637561E-8</v>
      </c>
      <c r="AA20" s="98">
        <f>((Branco!$O$10-R20)/(Branco!$O$10))*100</f>
        <v>5.3283910575697933</v>
      </c>
      <c r="AB20" s="99">
        <f>((Branco!$T$10-W20)/(Branco!$T$10))*100</f>
        <v>2.6730397601422657</v>
      </c>
      <c r="AC20" s="100">
        <f t="shared" si="11"/>
        <v>37.466416001236219</v>
      </c>
      <c r="AD20" s="101">
        <f t="shared" si="12"/>
        <v>0.41983639664869715</v>
      </c>
      <c r="AE20" s="101">
        <f t="shared" si="13"/>
        <v>19.645746436994187</v>
      </c>
      <c r="AF20" s="101">
        <f t="shared" si="14"/>
        <v>10.181032618730905</v>
      </c>
      <c r="AG20" s="101">
        <f t="shared" si="15"/>
        <v>17.817827950803117</v>
      </c>
      <c r="AH20" s="101">
        <f t="shared" si="16"/>
        <v>14.469140595586882</v>
      </c>
      <c r="AI20" s="99">
        <f t="shared" si="17"/>
        <v>97.035156139899485</v>
      </c>
      <c r="AJ20" s="120">
        <f t="shared" si="18"/>
        <v>1.9963571598017689</v>
      </c>
      <c r="AK20" s="100">
        <f t="shared" si="19"/>
        <v>4.8911010928597296</v>
      </c>
      <c r="AL20" s="101">
        <f t="shared" si="9"/>
        <v>5.4808078210709522E-2</v>
      </c>
      <c r="AM20" s="101">
        <f t="shared" si="9"/>
        <v>2.5646790412207272</v>
      </c>
      <c r="AN20" s="101">
        <f t="shared" si="9"/>
        <v>1.329095896609706</v>
      </c>
      <c r="AO20" s="101">
        <f t="shared" si="9"/>
        <v>2.3260510895860511</v>
      </c>
      <c r="AP20" s="120">
        <f t="shared" si="9"/>
        <v>1.8888924250849346</v>
      </c>
      <c r="AQ20" s="100">
        <f t="shared" si="20"/>
        <v>209.33912677439642</v>
      </c>
      <c r="AR20" s="101">
        <f t="shared" si="21"/>
        <v>1.6480789117960353</v>
      </c>
      <c r="AS20" s="158">
        <f t="shared" si="22"/>
        <v>71.939247106241396</v>
      </c>
      <c r="AT20" s="158">
        <f t="shared" si="23"/>
        <v>21.318698181619681</v>
      </c>
      <c r="AU20" s="158">
        <f t="shared" si="24"/>
        <v>65.152691019305294</v>
      </c>
      <c r="AV20" s="159">
        <f t="shared" si="25"/>
        <v>3.7777848501698692</v>
      </c>
    </row>
    <row r="21" spans="2:48" x14ac:dyDescent="0.25">
      <c r="B21" s="260"/>
      <c r="C21" s="23">
        <f>(C20/1000)*60</f>
        <v>0.6</v>
      </c>
      <c r="D21" s="14" t="s">
        <v>22</v>
      </c>
      <c r="G21" s="17">
        <v>14</v>
      </c>
      <c r="H21" s="17">
        <v>195</v>
      </c>
      <c r="I21" s="41">
        <v>24543</v>
      </c>
      <c r="J21" s="42">
        <v>335</v>
      </c>
      <c r="K21" s="42">
        <v>15</v>
      </c>
      <c r="L21" s="42">
        <v>178</v>
      </c>
      <c r="M21" s="42">
        <v>97</v>
      </c>
      <c r="N21" s="42">
        <v>43345</v>
      </c>
      <c r="O21" s="42">
        <v>227</v>
      </c>
      <c r="P21" s="42"/>
      <c r="Q21" s="43">
        <v>210</v>
      </c>
      <c r="R21" s="32">
        <f t="shared" si="0"/>
        <v>3.6685837302046076E-6</v>
      </c>
      <c r="S21" s="33">
        <f t="shared" si="1"/>
        <v>5.2655535376829234E-8</v>
      </c>
      <c r="T21" s="33">
        <f t="shared" si="10"/>
        <v>5.9180201317611974E-10</v>
      </c>
      <c r="U21" s="33">
        <f t="shared" si="3"/>
        <v>2.7692673585633068E-8</v>
      </c>
      <c r="V21" s="33">
        <f t="shared" si="4"/>
        <v>1.4351198819520904E-8</v>
      </c>
      <c r="W21" s="33">
        <f t="shared" si="5"/>
        <v>5.5146683683874917E-6</v>
      </c>
      <c r="X21" s="33">
        <f t="shared" si="6"/>
        <v>2.4681127220498729E-8</v>
      </c>
      <c r="Y21" s="33">
        <f t="shared" si="7"/>
        <v>0</v>
      </c>
      <c r="Z21" s="34">
        <f t="shared" si="8"/>
        <v>2.0591834956509074E-8</v>
      </c>
      <c r="AA21" s="38">
        <f>((Branco!$O$10-R21)/(Branco!$O$10))*100</f>
        <v>5.2357233870033539</v>
      </c>
      <c r="AB21" s="39">
        <f>((Branco!$T$10-W21)/(Branco!$T$10))*100</f>
        <v>2.6011338028621109</v>
      </c>
      <c r="AC21" s="40">
        <f t="shared" si="11"/>
        <v>37.460139833680707</v>
      </c>
      <c r="AD21" s="23">
        <f t="shared" si="12"/>
        <v>0.42101910100768886</v>
      </c>
      <c r="AE21" s="23">
        <f t="shared" si="13"/>
        <v>19.70108968529793</v>
      </c>
      <c r="AF21" s="23">
        <f t="shared" si="14"/>
        <v>10.209713199436454</v>
      </c>
      <c r="AG21" s="23">
        <f t="shared" si="15"/>
        <v>17.55861886725004</v>
      </c>
      <c r="AH21" s="23">
        <f t="shared" si="16"/>
        <v>14.649419313327172</v>
      </c>
      <c r="AI21" s="39">
        <f t="shared" si="17"/>
        <v>97.103280913966628</v>
      </c>
      <c r="AJ21" s="117">
        <f t="shared" si="18"/>
        <v>1.96130930207618</v>
      </c>
      <c r="AK21" s="40">
        <f t="shared" si="19"/>
        <v>4.805233384077078</v>
      </c>
      <c r="AL21" s="23">
        <f t="shared" si="9"/>
        <v>5.4006606715260717E-2</v>
      </c>
      <c r="AM21" s="23">
        <f t="shared" si="9"/>
        <v>2.5271751327893641</v>
      </c>
      <c r="AN21" s="23">
        <f t="shared" si="9"/>
        <v>1.3096602128450723</v>
      </c>
      <c r="AO21" s="23">
        <f t="shared" si="9"/>
        <v>2.2523477470667337</v>
      </c>
      <c r="AP21" s="117">
        <f t="shared" si="9"/>
        <v>1.8791675379292512</v>
      </c>
      <c r="AQ21" s="40">
        <f t="shared" si="20"/>
        <v>205.66398883849894</v>
      </c>
      <c r="AR21" s="23">
        <f t="shared" si="21"/>
        <v>1.6239786639278897</v>
      </c>
      <c r="AS21" s="1">
        <f t="shared" si="22"/>
        <v>70.887262474741661</v>
      </c>
      <c r="AT21" s="1">
        <f t="shared" si="23"/>
        <v>21.006949814034957</v>
      </c>
      <c r="AU21" s="1">
        <f t="shared" si="24"/>
        <v>63.088260395339212</v>
      </c>
      <c r="AV21" s="156">
        <f t="shared" si="25"/>
        <v>3.7583350758585023</v>
      </c>
    </row>
    <row r="22" spans="2:48" ht="18.75" thickBot="1" x14ac:dyDescent="0.4">
      <c r="B22" s="254"/>
      <c r="C22" s="25">
        <f>(1*C21)/(0.082057*298)</f>
        <v>2.4536880690153747E-2</v>
      </c>
      <c r="D22" s="15" t="s">
        <v>23</v>
      </c>
      <c r="G22" s="17">
        <v>15</v>
      </c>
      <c r="H22" s="17">
        <v>210</v>
      </c>
      <c r="I22" s="41">
        <v>24901</v>
      </c>
      <c r="J22" s="42">
        <v>335</v>
      </c>
      <c r="K22" s="42">
        <v>15</v>
      </c>
      <c r="L22" s="42">
        <v>178</v>
      </c>
      <c r="M22" s="42">
        <v>97</v>
      </c>
      <c r="N22" s="42">
        <v>43359</v>
      </c>
      <c r="O22" s="42">
        <v>221</v>
      </c>
      <c r="P22" s="42"/>
      <c r="Q22" s="43">
        <v>209</v>
      </c>
      <c r="R22" s="32">
        <f t="shared" si="0"/>
        <v>3.7220960545094295E-6</v>
      </c>
      <c r="S22" s="33">
        <f t="shared" si="1"/>
        <v>5.2655535376829234E-8</v>
      </c>
      <c r="T22" s="33">
        <f t="shared" si="10"/>
        <v>5.9180201317611974E-10</v>
      </c>
      <c r="U22" s="33">
        <f t="shared" si="3"/>
        <v>2.7692673585633068E-8</v>
      </c>
      <c r="V22" s="33">
        <f t="shared" si="4"/>
        <v>1.4351198819520904E-8</v>
      </c>
      <c r="W22" s="33">
        <f t="shared" si="5"/>
        <v>5.5164495509265945E-6</v>
      </c>
      <c r="X22" s="33">
        <f t="shared" si="6"/>
        <v>2.4028762624362196E-8</v>
      </c>
      <c r="Y22" s="33">
        <f t="shared" si="7"/>
        <v>0</v>
      </c>
      <c r="Z22" s="34">
        <f t="shared" si="8"/>
        <v>2.0493778599573317E-8</v>
      </c>
      <c r="AA22" s="38">
        <f>((Branco!$O$10-R22)/(Branco!$O$10))*100</f>
        <v>3.8534306343874265</v>
      </c>
      <c r="AB22" s="39">
        <f>((Branco!$T$10-W22)/(Branco!$T$10))*100</f>
        <v>2.5696749465520465</v>
      </c>
      <c r="AC22" s="40">
        <f t="shared" si="11"/>
        <v>37.661199269046065</v>
      </c>
      <c r="AD22" s="23">
        <f t="shared" si="12"/>
        <v>0.42327883263449195</v>
      </c>
      <c r="AE22" s="23">
        <f t="shared" si="13"/>
        <v>19.806831147710916</v>
      </c>
      <c r="AF22" s="23">
        <f t="shared" si="14"/>
        <v>10.26451169138643</v>
      </c>
      <c r="AG22" s="23">
        <f t="shared" si="15"/>
        <v>17.186265620668816</v>
      </c>
      <c r="AH22" s="23">
        <f t="shared" si="16"/>
        <v>14.657913438553273</v>
      </c>
      <c r="AI22" s="39">
        <f t="shared" si="17"/>
        <v>97.373601491515402</v>
      </c>
      <c r="AJ22" s="117">
        <f t="shared" si="18"/>
        <v>1.4512481899111145</v>
      </c>
      <c r="AK22" s="40">
        <f t="shared" si="19"/>
        <v>3.5555770032601703</v>
      </c>
      <c r="AL22" s="23">
        <f t="shared" si="9"/>
        <v>3.9961565550010986E-2</v>
      </c>
      <c r="AM22" s="23">
        <f t="shared" si="9"/>
        <v>1.8699540827989676</v>
      </c>
      <c r="AN22" s="23">
        <f t="shared" si="9"/>
        <v>0.96906796458776634</v>
      </c>
      <c r="AO22" s="23">
        <f t="shared" si="9"/>
        <v>1.6225476617521091</v>
      </c>
      <c r="AP22" s="117">
        <f t="shared" si="9"/>
        <v>1.3838470614167013</v>
      </c>
      <c r="AQ22" s="40">
        <f t="shared" si="20"/>
        <v>152.17869573953527</v>
      </c>
      <c r="AR22" s="23">
        <f t="shared" si="21"/>
        <v>1.2016442760888304</v>
      </c>
      <c r="AS22" s="1">
        <f t="shared" si="22"/>
        <v>52.452212022511041</v>
      </c>
      <c r="AT22" s="1">
        <f t="shared" si="23"/>
        <v>15.543850151987771</v>
      </c>
      <c r="AU22" s="1">
        <f t="shared" si="24"/>
        <v>45.447560005676578</v>
      </c>
      <c r="AV22" s="156">
        <f t="shared" si="25"/>
        <v>2.7676941228334027</v>
      </c>
    </row>
    <row r="23" spans="2:48" x14ac:dyDescent="0.25">
      <c r="B23" s="253" t="s">
        <v>24</v>
      </c>
      <c r="C23" s="24">
        <v>20</v>
      </c>
      <c r="D23" s="13" t="s">
        <v>21</v>
      </c>
      <c r="G23" s="17">
        <v>16</v>
      </c>
      <c r="H23" s="17">
        <v>225</v>
      </c>
      <c r="I23" s="41">
        <v>24748</v>
      </c>
      <c r="J23" s="42">
        <v>337</v>
      </c>
      <c r="K23" s="42">
        <v>15</v>
      </c>
      <c r="L23" s="42">
        <v>179</v>
      </c>
      <c r="M23" s="42">
        <v>98</v>
      </c>
      <c r="N23" s="42">
        <v>43306</v>
      </c>
      <c r="O23" s="42">
        <v>232</v>
      </c>
      <c r="P23" s="42"/>
      <c r="Q23" s="43">
        <v>211</v>
      </c>
      <c r="R23" s="32">
        <f t="shared" si="0"/>
        <v>3.6992262622785979E-6</v>
      </c>
      <c r="S23" s="33">
        <f t="shared" si="1"/>
        <v>5.2969896782064035E-8</v>
      </c>
      <c r="T23" s="33">
        <f t="shared" si="10"/>
        <v>5.9180201317611974E-10</v>
      </c>
      <c r="U23" s="33">
        <f t="shared" si="3"/>
        <v>2.7848250403529883E-8</v>
      </c>
      <c r="V23" s="33">
        <f t="shared" si="4"/>
        <v>1.4499149322814934E-8</v>
      </c>
      <c r="W23" s="33">
        <f t="shared" si="5"/>
        <v>5.5097065027428471E-6</v>
      </c>
      <c r="X23" s="33">
        <f t="shared" si="6"/>
        <v>2.5224764383945837E-8</v>
      </c>
      <c r="Y23" s="33">
        <f t="shared" si="7"/>
        <v>0</v>
      </c>
      <c r="Z23" s="34">
        <f t="shared" si="8"/>
        <v>2.0689891313444834E-8</v>
      </c>
      <c r="AA23" s="38">
        <f>((Branco!$O$10-R23)/(Branco!$O$10))*100</f>
        <v>4.4441870342484213</v>
      </c>
      <c r="AB23" s="39">
        <f>((Branco!$T$10-W23)/(Branco!$T$10))*100</f>
        <v>2.6887691882973055</v>
      </c>
      <c r="AC23" s="40">
        <f t="shared" si="11"/>
        <v>37.34910070162055</v>
      </c>
      <c r="AD23" s="23">
        <f t="shared" si="12"/>
        <v>0.41727989534276355</v>
      </c>
      <c r="AE23" s="23">
        <f t="shared" si="13"/>
        <v>19.635815281361282</v>
      </c>
      <c r="AF23" s="23">
        <f t="shared" si="14"/>
        <v>10.223357435897707</v>
      </c>
      <c r="AG23" s="23">
        <f t="shared" si="15"/>
        <v>17.785993977425559</v>
      </c>
      <c r="AH23" s="23">
        <f t="shared" si="16"/>
        <v>14.58845270835214</v>
      </c>
      <c r="AI23" s="39">
        <f t="shared" si="17"/>
        <v>97.190969344030734</v>
      </c>
      <c r="AJ23" s="117">
        <f t="shared" si="18"/>
        <v>1.6598638907898067</v>
      </c>
      <c r="AK23" s="40">
        <f t="shared" si="19"/>
        <v>4.0666881927312906</v>
      </c>
      <c r="AL23" s="23">
        <f t="shared" si="9"/>
        <v>4.5434754561063259E-2</v>
      </c>
      <c r="AM23" s="23">
        <f t="shared" si="9"/>
        <v>2.1380096617935389</v>
      </c>
      <c r="AN23" s="23">
        <f t="shared" si="9"/>
        <v>1.1131514867460499</v>
      </c>
      <c r="AO23" s="23">
        <f t="shared" si="9"/>
        <v>1.9365952685668819</v>
      </c>
      <c r="AP23" s="117">
        <f t="shared" si="9"/>
        <v>1.588436863667251</v>
      </c>
      <c r="AQ23" s="40">
        <f t="shared" si="20"/>
        <v>174.05425464889922</v>
      </c>
      <c r="AR23" s="23">
        <f t="shared" si="21"/>
        <v>1.3662230696511721</v>
      </c>
      <c r="AS23" s="1">
        <f t="shared" si="22"/>
        <v>59.971171013308769</v>
      </c>
      <c r="AT23" s="1">
        <f t="shared" si="23"/>
        <v>17.85494984740664</v>
      </c>
      <c r="AU23" s="1">
        <f t="shared" si="24"/>
        <v>54.244033472558364</v>
      </c>
      <c r="AV23" s="156">
        <f t="shared" si="25"/>
        <v>3.176873727334502</v>
      </c>
    </row>
    <row r="24" spans="2:48" x14ac:dyDescent="0.25">
      <c r="B24" s="260"/>
      <c r="C24" s="23">
        <f>(C23/1000)*60</f>
        <v>1.2</v>
      </c>
      <c r="D24" s="14" t="s">
        <v>22</v>
      </c>
      <c r="G24" s="91">
        <v>17</v>
      </c>
      <c r="H24" s="91">
        <v>240</v>
      </c>
      <c r="I24" s="92">
        <v>24613</v>
      </c>
      <c r="J24" s="93">
        <v>337</v>
      </c>
      <c r="K24" s="93">
        <v>15</v>
      </c>
      <c r="L24" s="93">
        <v>179</v>
      </c>
      <c r="M24" s="93">
        <v>98</v>
      </c>
      <c r="N24" s="93">
        <v>43346</v>
      </c>
      <c r="O24" s="93">
        <v>228</v>
      </c>
      <c r="P24" s="93"/>
      <c r="Q24" s="94">
        <v>214</v>
      </c>
      <c r="R24" s="95">
        <f t="shared" si="0"/>
        <v>3.6790470338396283E-6</v>
      </c>
      <c r="S24" s="96">
        <f t="shared" si="1"/>
        <v>5.2969896782064035E-8</v>
      </c>
      <c r="T24" s="96">
        <f t="shared" si="10"/>
        <v>5.9180201317611974E-10</v>
      </c>
      <c r="U24" s="96">
        <f t="shared" si="3"/>
        <v>2.7848250403529883E-8</v>
      </c>
      <c r="V24" s="96">
        <f t="shared" si="4"/>
        <v>1.4499149322814934E-8</v>
      </c>
      <c r="W24" s="96">
        <f t="shared" si="5"/>
        <v>5.514795595711713E-6</v>
      </c>
      <c r="X24" s="96">
        <f t="shared" si="6"/>
        <v>2.4789854653188149E-8</v>
      </c>
      <c r="Y24" s="96">
        <f t="shared" si="7"/>
        <v>0</v>
      </c>
      <c r="Z24" s="97">
        <f t="shared" si="8"/>
        <v>2.0984060384252106E-8</v>
      </c>
      <c r="AA24" s="98">
        <f>((Branco!$O$10-R24)/(Branco!$O$10))*100</f>
        <v>4.965442681184606</v>
      </c>
      <c r="AB24" s="99">
        <f>((Branco!$T$10-W24)/(Branco!$T$10))*100</f>
        <v>2.5988867416971115</v>
      </c>
      <c r="AC24" s="100">
        <f t="shared" si="11"/>
        <v>37.386201388211397</v>
      </c>
      <c r="AD24" s="101">
        <f t="shared" si="12"/>
        <v>0.41769439985095647</v>
      </c>
      <c r="AE24" s="101">
        <f t="shared" si="13"/>
        <v>19.655320496079288</v>
      </c>
      <c r="AF24" s="101">
        <f t="shared" si="14"/>
        <v>10.233512796348435</v>
      </c>
      <c r="AG24" s="101">
        <f t="shared" si="15"/>
        <v>17.496701990221769</v>
      </c>
      <c r="AH24" s="101">
        <f t="shared" si="16"/>
        <v>14.810568929288149</v>
      </c>
      <c r="AI24" s="99">
        <f t="shared" si="17"/>
        <v>97.16143450622927</v>
      </c>
      <c r="AJ24" s="120">
        <f t="shared" si="18"/>
        <v>1.8563904006038803</v>
      </c>
      <c r="AK24" s="100">
        <f t="shared" si="19"/>
        <v>4.5481807063369075</v>
      </c>
      <c r="AL24" s="101">
        <f t="shared" si="19"/>
        <v>5.0814191867754779E-2</v>
      </c>
      <c r="AM24" s="101">
        <f t="shared" si="19"/>
        <v>2.3911482348491413</v>
      </c>
      <c r="AN24" s="101">
        <f t="shared" si="19"/>
        <v>1.2449477007599923</v>
      </c>
      <c r="AO24" s="101">
        <f t="shared" si="19"/>
        <v>2.12854367284144</v>
      </c>
      <c r="AP24" s="120">
        <f t="shared" si="19"/>
        <v>1.8017648584994119</v>
      </c>
      <c r="AQ24" s="100">
        <f t="shared" si="20"/>
        <v>194.66213423121962</v>
      </c>
      <c r="AR24" s="101">
        <f t="shared" si="21"/>
        <v>1.5279827494633862</v>
      </c>
      <c r="AS24" s="158">
        <f t="shared" si="22"/>
        <v>67.071707987518408</v>
      </c>
      <c r="AT24" s="158">
        <f t="shared" si="23"/>
        <v>19.968961120190276</v>
      </c>
      <c r="AU24" s="158">
        <f t="shared" si="24"/>
        <v>59.620508276288739</v>
      </c>
      <c r="AV24" s="159">
        <f t="shared" si="25"/>
        <v>3.6035297169988239</v>
      </c>
    </row>
    <row r="25" spans="2:48" ht="18.75" thickBot="1" x14ac:dyDescent="0.4">
      <c r="B25" s="254"/>
      <c r="C25" s="25">
        <f>(1*C24)/(0.082057*298)</f>
        <v>4.9073761380307494E-2</v>
      </c>
      <c r="D25" s="15" t="s">
        <v>25</v>
      </c>
      <c r="G25" s="17">
        <v>18</v>
      </c>
      <c r="H25" s="17">
        <v>255</v>
      </c>
      <c r="I25" s="41">
        <v>24486</v>
      </c>
      <c r="J25" s="42">
        <v>336</v>
      </c>
      <c r="K25" s="42">
        <v>15</v>
      </c>
      <c r="L25" s="42">
        <v>179</v>
      </c>
      <c r="M25" s="42">
        <v>97</v>
      </c>
      <c r="N25" s="42">
        <v>43367</v>
      </c>
      <c r="O25" s="42">
        <v>239</v>
      </c>
      <c r="P25" s="42"/>
      <c r="Q25" s="43">
        <v>214</v>
      </c>
      <c r="R25" s="32">
        <f t="shared" si="0"/>
        <v>3.6600636115303758E-6</v>
      </c>
      <c r="S25" s="33">
        <f t="shared" si="1"/>
        <v>5.2812716079446635E-8</v>
      </c>
      <c r="T25" s="33">
        <f t="shared" si="10"/>
        <v>5.9180201317611974E-10</v>
      </c>
      <c r="U25" s="33">
        <f t="shared" si="3"/>
        <v>2.7848250403529883E-8</v>
      </c>
      <c r="V25" s="33">
        <f t="shared" si="4"/>
        <v>1.4351198819520904E-8</v>
      </c>
      <c r="W25" s="33">
        <f t="shared" si="5"/>
        <v>5.5174673695203677E-6</v>
      </c>
      <c r="X25" s="33">
        <f t="shared" si="6"/>
        <v>2.5985856412771787E-8</v>
      </c>
      <c r="Y25" s="33">
        <f t="shared" si="7"/>
        <v>0</v>
      </c>
      <c r="Z25" s="34">
        <f t="shared" si="8"/>
        <v>2.0984060384252106E-8</v>
      </c>
      <c r="AA25" s="38">
        <f>((Branco!$O$10-R25)/(Branco!$O$10))*100</f>
        <v>5.4558091045986368</v>
      </c>
      <c r="AB25" s="39">
        <f>((Branco!$T$10-W25)/(Branco!$T$10))*100</f>
        <v>2.5516984572320078</v>
      </c>
      <c r="AC25" s="40">
        <f t="shared" si="11"/>
        <v>37.042349240973792</v>
      </c>
      <c r="AD25" s="23">
        <f t="shared" si="12"/>
        <v>0.41508444331104166</v>
      </c>
      <c r="AE25" s="23">
        <f t="shared" si="13"/>
        <v>19.532504551476798</v>
      </c>
      <c r="AF25" s="23">
        <f t="shared" si="14"/>
        <v>10.065797750292759</v>
      </c>
      <c r="AG25" s="23">
        <f t="shared" si="15"/>
        <v>18.226238679330141</v>
      </c>
      <c r="AH25" s="23">
        <f t="shared" si="16"/>
        <v>14.718025334615467</v>
      </c>
      <c r="AI25" s="39">
        <f t="shared" si="17"/>
        <v>97.123516941885072</v>
      </c>
      <c r="AJ25" s="117">
        <f t="shared" si="18"/>
        <v>2.0209598624462721</v>
      </c>
      <c r="AK25" s="40">
        <f t="shared" si="19"/>
        <v>4.9513780353902863</v>
      </c>
      <c r="AL25" s="23">
        <f t="shared" si="19"/>
        <v>5.5483521902793501E-2</v>
      </c>
      <c r="AM25" s="23">
        <f t="shared" si="19"/>
        <v>2.6108715023226901</v>
      </c>
      <c r="AN25" s="23">
        <f t="shared" si="19"/>
        <v>1.3454754061427423</v>
      </c>
      <c r="AO25" s="23">
        <f t="shared" si="19"/>
        <v>2.4362655099853407</v>
      </c>
      <c r="AP25" s="117">
        <f t="shared" si="19"/>
        <v>1.9673295257829877</v>
      </c>
      <c r="AQ25" s="40">
        <f t="shared" si="20"/>
        <v>211.91897991470424</v>
      </c>
      <c r="AR25" s="23">
        <f t="shared" si="21"/>
        <v>1.6683895036170007</v>
      </c>
      <c r="AS25" s="1">
        <f t="shared" si="22"/>
        <v>73.234945640151452</v>
      </c>
      <c r="AT25" s="1">
        <f t="shared" si="23"/>
        <v>21.581425514529585</v>
      </c>
      <c r="AU25" s="1">
        <f t="shared" si="24"/>
        <v>68.239796934689394</v>
      </c>
      <c r="AV25" s="156">
        <f t="shared" si="25"/>
        <v>3.9346590515659754</v>
      </c>
    </row>
    <row r="26" spans="2:48" ht="15.75" thickBot="1" x14ac:dyDescent="0.3">
      <c r="G26" s="17">
        <v>19</v>
      </c>
      <c r="H26" s="17">
        <v>270</v>
      </c>
      <c r="I26" s="41">
        <v>24787</v>
      </c>
      <c r="J26" s="42">
        <v>337</v>
      </c>
      <c r="K26" s="42">
        <v>15</v>
      </c>
      <c r="L26" s="42">
        <v>180</v>
      </c>
      <c r="M26" s="42">
        <v>98</v>
      </c>
      <c r="N26" s="42">
        <v>43448</v>
      </c>
      <c r="O26" s="42">
        <v>241</v>
      </c>
      <c r="P26" s="42"/>
      <c r="Q26" s="43">
        <v>212</v>
      </c>
      <c r="R26" s="32">
        <f t="shared" si="0"/>
        <v>3.7050558171609668E-6</v>
      </c>
      <c r="S26" s="33">
        <f t="shared" si="1"/>
        <v>5.2969896782064035E-8</v>
      </c>
      <c r="T26" s="33">
        <f t="shared" si="10"/>
        <v>5.9180201317611974E-10</v>
      </c>
      <c r="U26" s="33">
        <f t="shared" si="3"/>
        <v>2.8003827221426699E-8</v>
      </c>
      <c r="V26" s="33">
        <f t="shared" si="4"/>
        <v>1.4499149322814934E-8</v>
      </c>
      <c r="W26" s="33">
        <f t="shared" si="5"/>
        <v>5.5277727827823217E-6</v>
      </c>
      <c r="X26" s="33">
        <f t="shared" si="6"/>
        <v>2.6203311278150631E-8</v>
      </c>
      <c r="Y26" s="33">
        <f t="shared" si="7"/>
        <v>0</v>
      </c>
      <c r="Z26" s="34">
        <f t="shared" si="8"/>
        <v>2.078794767038059E-8</v>
      </c>
      <c r="AA26" s="38">
        <f>((Branco!$O$10-R26)/(Branco!$O$10))*100</f>
        <v>4.29360206957797</v>
      </c>
      <c r="AB26" s="39">
        <f>((Branco!$T$10-W26)/(Branco!$T$10))*100</f>
        <v>2.3696865028666059</v>
      </c>
      <c r="AC26" s="40">
        <f t="shared" si="11"/>
        <v>37.027402634986323</v>
      </c>
      <c r="AD26" s="23">
        <f t="shared" si="12"/>
        <v>0.41368574894953392</v>
      </c>
      <c r="AE26" s="23">
        <f t="shared" si="13"/>
        <v>19.575439048230521</v>
      </c>
      <c r="AF26" s="23">
        <f t="shared" si="14"/>
        <v>10.135300849263581</v>
      </c>
      <c r="AG26" s="23">
        <f t="shared" si="15"/>
        <v>18.316829293775243</v>
      </c>
      <c r="AH26" s="23">
        <f t="shared" si="16"/>
        <v>14.531342424794788</v>
      </c>
      <c r="AI26" s="39">
        <f t="shared" si="17"/>
        <v>97.491583632813459</v>
      </c>
      <c r="AJ26" s="117">
        <f t="shared" si="18"/>
        <v>1.5898093258467407</v>
      </c>
      <c r="AK26" s="40">
        <f t="shared" si="19"/>
        <v>3.8950535944478522</v>
      </c>
      <c r="AL26" s="23">
        <f t="shared" si="19"/>
        <v>4.3517180486627692E-2</v>
      </c>
      <c r="AM26" s="23">
        <f t="shared" si="19"/>
        <v>2.059215035398156</v>
      </c>
      <c r="AN26" s="23">
        <f t="shared" si="19"/>
        <v>1.0661709219223787</v>
      </c>
      <c r="AO26" s="23">
        <f t="shared" si="19"/>
        <v>1.9268170787705945</v>
      </c>
      <c r="AP26" s="117">
        <f t="shared" si="19"/>
        <v>1.5286072885482158</v>
      </c>
      <c r="AQ26" s="40">
        <f t="shared" si="20"/>
        <v>166.70829384236805</v>
      </c>
      <c r="AR26" s="23">
        <f t="shared" si="21"/>
        <v>1.3085616172328947</v>
      </c>
      <c r="AS26" s="1">
        <f t="shared" si="22"/>
        <v>57.760981742918275</v>
      </c>
      <c r="AT26" s="1">
        <f t="shared" si="23"/>
        <v>17.101381587634954</v>
      </c>
      <c r="AU26" s="1">
        <f t="shared" si="24"/>
        <v>53.970146376364355</v>
      </c>
      <c r="AV26" s="156">
        <f t="shared" si="25"/>
        <v>3.0572145770964316</v>
      </c>
    </row>
    <row r="27" spans="2:48" x14ac:dyDescent="0.25">
      <c r="B27" s="261" t="s">
        <v>26</v>
      </c>
      <c r="C27" s="262"/>
      <c r="D27" s="21">
        <f>(1*(0.25/1000))/(0.082057*373)</f>
        <v>8.1679964763916645E-6</v>
      </c>
      <c r="G27" s="17">
        <v>20</v>
      </c>
      <c r="H27" s="17">
        <v>285</v>
      </c>
      <c r="I27" s="41">
        <v>25255</v>
      </c>
      <c r="J27" s="42">
        <v>344</v>
      </c>
      <c r="K27" s="42">
        <v>16</v>
      </c>
      <c r="L27" s="42">
        <v>184</v>
      </c>
      <c r="M27" s="42">
        <v>100</v>
      </c>
      <c r="N27" s="42">
        <v>43399</v>
      </c>
      <c r="O27" s="42">
        <v>226</v>
      </c>
      <c r="P27" s="42"/>
      <c r="Q27" s="43">
        <v>215</v>
      </c>
      <c r="R27" s="32">
        <f t="shared" si="0"/>
        <v>3.7750104757493932E-6</v>
      </c>
      <c r="S27" s="33">
        <f t="shared" si="1"/>
        <v>5.4070161700385844E-8</v>
      </c>
      <c r="T27" s="33">
        <f t="shared" si="10"/>
        <v>7.3975251647014964E-10</v>
      </c>
      <c r="U27" s="33">
        <f t="shared" si="3"/>
        <v>2.8626134493013959E-8</v>
      </c>
      <c r="V27" s="33">
        <f t="shared" si="4"/>
        <v>1.4795050329402994E-8</v>
      </c>
      <c r="W27" s="33">
        <f t="shared" si="5"/>
        <v>5.5215386438954605E-6</v>
      </c>
      <c r="X27" s="33">
        <f t="shared" si="6"/>
        <v>2.4572399787809305E-8</v>
      </c>
      <c r="Y27" s="33">
        <f t="shared" si="7"/>
        <v>0</v>
      </c>
      <c r="Z27" s="34">
        <f t="shared" si="8"/>
        <v>2.1082116741187863E-8</v>
      </c>
      <c r="AA27" s="38">
        <f>((Branco!$O$10-R27)/(Branco!$O$10))*100</f>
        <v>2.4865824935325707</v>
      </c>
      <c r="AB27" s="39">
        <f>((Branco!$T$10-W27)/(Branco!$T$10))*100</f>
        <v>2.4797924999518526</v>
      </c>
      <c r="AC27" s="40">
        <f t="shared" si="11"/>
        <v>37.578573429204887</v>
      </c>
      <c r="AD27" s="23">
        <f t="shared" si="12"/>
        <v>0.51412541382161703</v>
      </c>
      <c r="AE27" s="23">
        <f t="shared" si="13"/>
        <v>19.895063436297132</v>
      </c>
      <c r="AF27" s="23">
        <f t="shared" si="14"/>
        <v>10.28250827643234</v>
      </c>
      <c r="AG27" s="23">
        <f t="shared" si="15"/>
        <v>17.07773198228444</v>
      </c>
      <c r="AH27" s="23">
        <f t="shared" si="16"/>
        <v>14.651997461959585</v>
      </c>
      <c r="AI27" s="39">
        <f t="shared" si="17"/>
        <v>97.728596640249521</v>
      </c>
      <c r="AJ27" s="117">
        <f t="shared" si="18"/>
        <v>0.93442222820989085</v>
      </c>
      <c r="AK27" s="40">
        <f t="shared" si="19"/>
        <v>2.2893466528021675</v>
      </c>
      <c r="AL27" s="23">
        <f t="shared" si="19"/>
        <v>3.1321340536527978E-2</v>
      </c>
      <c r="AM27" s="23">
        <f t="shared" si="19"/>
        <v>1.2120390086382622</v>
      </c>
      <c r="AN27" s="23">
        <f t="shared" si="19"/>
        <v>0.6264268107305595</v>
      </c>
      <c r="AO27" s="23">
        <f t="shared" si="19"/>
        <v>1.0404026811914731</v>
      </c>
      <c r="AP27" s="117">
        <f t="shared" si="19"/>
        <v>0.8926230637678777</v>
      </c>
      <c r="AQ27" s="40">
        <f t="shared" si="20"/>
        <v>97.984036739932762</v>
      </c>
      <c r="AR27" s="23">
        <f t="shared" si="21"/>
        <v>0.94183270993339629</v>
      </c>
      <c r="AS27" s="1">
        <f t="shared" si="22"/>
        <v>33.997694192303257</v>
      </c>
      <c r="AT27" s="1">
        <f t="shared" si="23"/>
        <v>10.047886044118174</v>
      </c>
      <c r="AU27" s="1">
        <f t="shared" si="24"/>
        <v>29.14167910017316</v>
      </c>
      <c r="AV27" s="156">
        <f t="shared" si="25"/>
        <v>1.7852461275357554</v>
      </c>
    </row>
    <row r="28" spans="2:48" x14ac:dyDescent="0.25">
      <c r="B28" s="249" t="s">
        <v>29</v>
      </c>
      <c r="C28" s="250"/>
      <c r="D28" s="22">
        <f>1/3</f>
        <v>0.33333333333333331</v>
      </c>
      <c r="G28" s="91">
        <v>21</v>
      </c>
      <c r="H28" s="91">
        <v>300</v>
      </c>
      <c r="I28" s="92">
        <v>24466</v>
      </c>
      <c r="J28" s="93">
        <v>336</v>
      </c>
      <c r="K28" s="93">
        <v>15</v>
      </c>
      <c r="L28" s="93">
        <v>180</v>
      </c>
      <c r="M28" s="93">
        <v>98</v>
      </c>
      <c r="N28" s="93">
        <v>43463</v>
      </c>
      <c r="O28" s="93">
        <v>240</v>
      </c>
      <c r="P28" s="93"/>
      <c r="Q28" s="94">
        <v>215</v>
      </c>
      <c r="R28" s="95">
        <f t="shared" si="0"/>
        <v>3.6570740962060841E-6</v>
      </c>
      <c r="S28" s="96">
        <f t="shared" si="1"/>
        <v>5.2812716079446635E-8</v>
      </c>
      <c r="T28" s="96">
        <f t="shared" si="10"/>
        <v>5.9180201317611974E-10</v>
      </c>
      <c r="U28" s="96">
        <f t="shared" si="3"/>
        <v>2.8003827221426699E-8</v>
      </c>
      <c r="V28" s="96">
        <f t="shared" si="4"/>
        <v>1.4499149322814934E-8</v>
      </c>
      <c r="W28" s="96">
        <f t="shared" si="5"/>
        <v>5.5296811926456468E-6</v>
      </c>
      <c r="X28" s="96">
        <f t="shared" si="6"/>
        <v>2.6094583845461211E-8</v>
      </c>
      <c r="Y28" s="96">
        <f t="shared" si="7"/>
        <v>0</v>
      </c>
      <c r="Z28" s="97">
        <f t="shared" si="8"/>
        <v>2.1082116741187863E-8</v>
      </c>
      <c r="AA28" s="98">
        <f>((Branco!$O$10-R28)/(Branco!$O$10))*100</f>
        <v>5.533032163403993</v>
      </c>
      <c r="AB28" s="99">
        <f>((Branco!$T$10-W28)/(Branco!$T$10))*100</f>
        <v>2.3359805853915274</v>
      </c>
      <c r="AC28" s="100">
        <f t="shared" si="11"/>
        <v>36.91023735846386</v>
      </c>
      <c r="AD28" s="101">
        <f t="shared" si="12"/>
        <v>0.41360404078987129</v>
      </c>
      <c r="AE28" s="101">
        <f t="shared" si="13"/>
        <v>19.571572651809376</v>
      </c>
      <c r="AF28" s="101">
        <f t="shared" si="14"/>
        <v>10.133298999351847</v>
      </c>
      <c r="AG28" s="101">
        <f t="shared" si="15"/>
        <v>18.23722305926141</v>
      </c>
      <c r="AH28" s="101">
        <f t="shared" si="16"/>
        <v>14.734063890323629</v>
      </c>
      <c r="AI28" s="99">
        <f t="shared" si="17"/>
        <v>97.288530729123579</v>
      </c>
      <c r="AJ28" s="120">
        <f t="shared" si="18"/>
        <v>2.0422553046325618</v>
      </c>
      <c r="AK28" s="100">
        <f t="shared" si="19"/>
        <v>5.003552146640315</v>
      </c>
      <c r="AL28" s="101">
        <f t="shared" si="19"/>
        <v>5.6068167919237605E-2</v>
      </c>
      <c r="AM28" s="101">
        <f t="shared" si="19"/>
        <v>2.6531225850443367</v>
      </c>
      <c r="AN28" s="101">
        <f t="shared" si="19"/>
        <v>1.3736701140213214</v>
      </c>
      <c r="AO28" s="101">
        <f t="shared" si="19"/>
        <v>2.4722381408907683</v>
      </c>
      <c r="AP28" s="120">
        <f t="shared" si="19"/>
        <v>1.9973498488017458</v>
      </c>
      <c r="AQ28" s="100">
        <f t="shared" si="20"/>
        <v>214.15203187620546</v>
      </c>
      <c r="AR28" s="101">
        <f t="shared" si="21"/>
        <v>1.6859698093314748</v>
      </c>
      <c r="AS28" s="158">
        <f t="shared" si="22"/>
        <v>74.420088510493642</v>
      </c>
      <c r="AT28" s="158">
        <f t="shared" si="23"/>
        <v>22.033668628901996</v>
      </c>
      <c r="AU28" s="158">
        <f t="shared" si="24"/>
        <v>69.247390326350427</v>
      </c>
      <c r="AV28" s="159">
        <f t="shared" si="25"/>
        <v>3.9946996976034916</v>
      </c>
    </row>
    <row r="29" spans="2:48" x14ac:dyDescent="0.25">
      <c r="B29" s="249" t="s">
        <v>30</v>
      </c>
      <c r="C29" s="250"/>
      <c r="D29" s="22">
        <f>2/3</f>
        <v>0.66666666666666663</v>
      </c>
      <c r="G29" s="17">
        <v>22</v>
      </c>
      <c r="H29" s="17"/>
      <c r="I29" s="41"/>
      <c r="J29" s="42"/>
      <c r="K29" s="42"/>
      <c r="L29" s="42"/>
      <c r="M29" s="42"/>
      <c r="N29" s="42"/>
      <c r="O29" s="42"/>
      <c r="P29" s="42"/>
      <c r="Q29" s="43"/>
      <c r="R29" s="32">
        <f t="shared" si="0"/>
        <v>0</v>
      </c>
      <c r="S29" s="33">
        <f t="shared" si="1"/>
        <v>0</v>
      </c>
      <c r="T29" s="33">
        <f t="shared" si="10"/>
        <v>-1.6274555362343292E-9</v>
      </c>
      <c r="U29" s="33">
        <f t="shared" si="3"/>
        <v>0</v>
      </c>
      <c r="V29" s="33">
        <f t="shared" si="4"/>
        <v>0</v>
      </c>
      <c r="W29" s="33">
        <f t="shared" si="5"/>
        <v>0</v>
      </c>
      <c r="X29" s="33">
        <f t="shared" si="6"/>
        <v>0</v>
      </c>
      <c r="Y29" s="33">
        <f t="shared" si="7"/>
        <v>0</v>
      </c>
      <c r="Z29" s="34">
        <f t="shared" si="8"/>
        <v>0</v>
      </c>
      <c r="AA29" s="38">
        <f>((Branco!$O$10-R29)/(Branco!$O$10))*100</f>
        <v>100</v>
      </c>
      <c r="AB29" s="39">
        <f>((Branco!$T$10-W29)/(Branco!$T$10))*100</f>
        <v>100</v>
      </c>
      <c r="AC29" s="40">
        <f t="shared" si="11"/>
        <v>0</v>
      </c>
      <c r="AD29" s="23">
        <f t="shared" si="12"/>
        <v>100</v>
      </c>
      <c r="AE29" s="23">
        <f t="shared" si="13"/>
        <v>0</v>
      </c>
      <c r="AF29" s="23">
        <f t="shared" si="14"/>
        <v>0</v>
      </c>
      <c r="AG29" s="23">
        <f t="shared" si="15"/>
        <v>0</v>
      </c>
      <c r="AH29" s="23">
        <f t="shared" si="16"/>
        <v>0</v>
      </c>
      <c r="AI29" s="39">
        <f t="shared" si="17"/>
        <v>-1.5463766882863227E-2</v>
      </c>
      <c r="AJ29" s="14">
        <f t="shared" ref="AJ29:AJ31" si="26">AC29*AA29/100</f>
        <v>0</v>
      </c>
      <c r="AK29" s="40">
        <f t="shared" si="19"/>
        <v>0</v>
      </c>
      <c r="AL29" s="23">
        <f t="shared" si="19"/>
        <v>245.00130494412127</v>
      </c>
      <c r="AM29" s="23">
        <f t="shared" si="19"/>
        <v>0</v>
      </c>
      <c r="AN29" s="23">
        <f t="shared" si="19"/>
        <v>0</v>
      </c>
      <c r="AO29" s="23">
        <f t="shared" si="19"/>
        <v>0</v>
      </c>
      <c r="AP29" s="117">
        <f t="shared" si="19"/>
        <v>0</v>
      </c>
      <c r="AQ29" s="40">
        <f t="shared" si="20"/>
        <v>0</v>
      </c>
      <c r="AR29" s="23">
        <f t="shared" si="21"/>
        <v>7367.1892396697267</v>
      </c>
      <c r="AS29" s="1">
        <f t="shared" si="22"/>
        <v>0</v>
      </c>
      <c r="AT29" s="1">
        <f t="shared" si="23"/>
        <v>0</v>
      </c>
      <c r="AU29" s="1">
        <f t="shared" si="24"/>
        <v>0</v>
      </c>
      <c r="AV29" s="156">
        <f t="shared" si="25"/>
        <v>0</v>
      </c>
    </row>
    <row r="30" spans="2:48" x14ac:dyDescent="0.25">
      <c r="B30" s="249" t="s">
        <v>27</v>
      </c>
      <c r="C30" s="250"/>
      <c r="D30" s="26">
        <f>D27*D28</f>
        <v>2.7226654921305548E-6</v>
      </c>
      <c r="G30" s="17">
        <v>23</v>
      </c>
      <c r="H30" s="17"/>
      <c r="I30" s="41"/>
      <c r="J30" s="42"/>
      <c r="K30" s="42"/>
      <c r="L30" s="42"/>
      <c r="M30" s="42"/>
      <c r="N30" s="42"/>
      <c r="O30" s="42"/>
      <c r="P30" s="42"/>
      <c r="Q30" s="43"/>
      <c r="R30" s="32">
        <f t="shared" si="0"/>
        <v>0</v>
      </c>
      <c r="S30" s="33">
        <f t="shared" si="1"/>
        <v>0</v>
      </c>
      <c r="T30" s="33">
        <f t="shared" si="10"/>
        <v>-1.6274555362343292E-9</v>
      </c>
      <c r="U30" s="33">
        <f t="shared" si="3"/>
        <v>0</v>
      </c>
      <c r="V30" s="33">
        <f t="shared" si="4"/>
        <v>0</v>
      </c>
      <c r="W30" s="33">
        <f t="shared" si="5"/>
        <v>0</v>
      </c>
      <c r="X30" s="33">
        <f t="shared" si="6"/>
        <v>0</v>
      </c>
      <c r="Y30" s="33">
        <f t="shared" si="7"/>
        <v>0</v>
      </c>
      <c r="Z30" s="34">
        <f t="shared" si="8"/>
        <v>0</v>
      </c>
      <c r="AA30" s="38">
        <f>((Branco!$O$10-R30)/(Branco!$O$10))*100</f>
        <v>100</v>
      </c>
      <c r="AB30" s="39">
        <f>((Branco!$T$10-W30)/(Branco!$T$10))*100</f>
        <v>100</v>
      </c>
      <c r="AC30" s="40">
        <f t="shared" si="11"/>
        <v>0</v>
      </c>
      <c r="AD30" s="23">
        <f t="shared" si="12"/>
        <v>100</v>
      </c>
      <c r="AE30" s="23">
        <f t="shared" si="13"/>
        <v>0</v>
      </c>
      <c r="AF30" s="23">
        <f t="shared" si="14"/>
        <v>0</v>
      </c>
      <c r="AG30" s="23">
        <f t="shared" si="15"/>
        <v>0</v>
      </c>
      <c r="AH30" s="23">
        <f t="shared" si="16"/>
        <v>0</v>
      </c>
      <c r="AI30" s="39">
        <f t="shared" si="17"/>
        <v>-1.5463766882863227E-2</v>
      </c>
      <c r="AJ30" s="14">
        <f t="shared" si="26"/>
        <v>0</v>
      </c>
      <c r="AK30" s="40">
        <f t="shared" si="19"/>
        <v>0</v>
      </c>
      <c r="AL30" s="23">
        <f t="shared" si="19"/>
        <v>245.00130494412127</v>
      </c>
      <c r="AM30" s="23">
        <f t="shared" si="19"/>
        <v>0</v>
      </c>
      <c r="AN30" s="23">
        <f t="shared" si="19"/>
        <v>0</v>
      </c>
      <c r="AO30" s="23">
        <f t="shared" si="19"/>
        <v>0</v>
      </c>
      <c r="AP30" s="117">
        <f t="shared" si="19"/>
        <v>0</v>
      </c>
      <c r="AQ30" s="40">
        <f t="shared" si="20"/>
        <v>0</v>
      </c>
      <c r="AR30" s="23">
        <f t="shared" si="21"/>
        <v>7367.1892396697267</v>
      </c>
      <c r="AS30" s="1">
        <f t="shared" si="22"/>
        <v>0</v>
      </c>
      <c r="AT30" s="1">
        <f t="shared" si="23"/>
        <v>0</v>
      </c>
      <c r="AU30" s="1">
        <f t="shared" si="24"/>
        <v>0</v>
      </c>
      <c r="AV30" s="156">
        <f t="shared" si="25"/>
        <v>0</v>
      </c>
    </row>
    <row r="31" spans="2:48" ht="15.75" thickBot="1" x14ac:dyDescent="0.3">
      <c r="B31" s="251" t="s">
        <v>28</v>
      </c>
      <c r="C31" s="252"/>
      <c r="D31" s="27">
        <f>D27*D29</f>
        <v>5.4453309842611097E-6</v>
      </c>
      <c r="G31" s="18">
        <v>24</v>
      </c>
      <c r="H31" s="18"/>
      <c r="I31" s="44"/>
      <c r="J31" s="45"/>
      <c r="K31" s="45"/>
      <c r="L31" s="45"/>
      <c r="M31" s="45"/>
      <c r="N31" s="45"/>
      <c r="O31" s="45"/>
      <c r="P31" s="45"/>
      <c r="Q31" s="46"/>
      <c r="R31" s="35">
        <f t="shared" si="0"/>
        <v>0</v>
      </c>
      <c r="S31" s="36">
        <f t="shared" si="1"/>
        <v>0</v>
      </c>
      <c r="T31" s="36">
        <f t="shared" si="10"/>
        <v>-1.6274555362343292E-9</v>
      </c>
      <c r="U31" s="36">
        <f t="shared" si="3"/>
        <v>0</v>
      </c>
      <c r="V31" s="36">
        <f t="shared" si="4"/>
        <v>0</v>
      </c>
      <c r="W31" s="36">
        <f t="shared" si="5"/>
        <v>0</v>
      </c>
      <c r="X31" s="36">
        <f t="shared" si="6"/>
        <v>0</v>
      </c>
      <c r="Y31" s="36">
        <f t="shared" si="7"/>
        <v>0</v>
      </c>
      <c r="Z31" s="37">
        <f t="shared" si="8"/>
        <v>0</v>
      </c>
      <c r="AA31" s="38">
        <f>((Branco!$O$10-R31)/(Branco!$O$10))*100</f>
        <v>100</v>
      </c>
      <c r="AB31" s="39">
        <f>((Branco!$T$10-W31)/(Branco!$T$10))*100</f>
        <v>100</v>
      </c>
      <c r="AC31" s="121">
        <f t="shared" si="11"/>
        <v>0</v>
      </c>
      <c r="AD31" s="118">
        <f t="shared" si="12"/>
        <v>100</v>
      </c>
      <c r="AE31" s="118">
        <f t="shared" si="13"/>
        <v>0</v>
      </c>
      <c r="AF31" s="118">
        <f t="shared" si="14"/>
        <v>0</v>
      </c>
      <c r="AG31" s="118">
        <f t="shared" si="15"/>
        <v>0</v>
      </c>
      <c r="AH31" s="118">
        <f t="shared" si="16"/>
        <v>0</v>
      </c>
      <c r="AI31" s="107">
        <f t="shared" si="17"/>
        <v>-1.5463766882863227E-2</v>
      </c>
      <c r="AJ31" s="15">
        <f t="shared" si="26"/>
        <v>0</v>
      </c>
      <c r="AK31" s="121">
        <f t="shared" si="19"/>
        <v>0</v>
      </c>
      <c r="AL31" s="118">
        <f t="shared" si="19"/>
        <v>245.00130494412127</v>
      </c>
      <c r="AM31" s="118">
        <f t="shared" si="19"/>
        <v>0</v>
      </c>
      <c r="AN31" s="118">
        <f t="shared" si="19"/>
        <v>0</v>
      </c>
      <c r="AO31" s="118">
        <f t="shared" si="19"/>
        <v>0</v>
      </c>
      <c r="AP31" s="119">
        <f t="shared" si="19"/>
        <v>0</v>
      </c>
      <c r="AQ31" s="121">
        <f t="shared" si="20"/>
        <v>0</v>
      </c>
      <c r="AR31" s="118">
        <f t="shared" si="21"/>
        <v>7367.1892396697267</v>
      </c>
      <c r="AS31" s="179">
        <f t="shared" si="22"/>
        <v>0</v>
      </c>
      <c r="AT31" s="179">
        <f t="shared" si="23"/>
        <v>0</v>
      </c>
      <c r="AU31" s="179">
        <f t="shared" si="24"/>
        <v>0</v>
      </c>
      <c r="AV31" s="180">
        <f t="shared" si="25"/>
        <v>0</v>
      </c>
    </row>
    <row r="32" spans="2:48" x14ac:dyDescent="0.25">
      <c r="AA32" s="105" t="s">
        <v>54</v>
      </c>
    </row>
    <row r="33" spans="2:27" ht="15.75" thickBot="1" x14ac:dyDescent="0.3">
      <c r="B33" s="28">
        <f>D27*0.24</f>
        <v>1.9603191543339994E-6</v>
      </c>
      <c r="C33" s="1">
        <v>1028</v>
      </c>
      <c r="AA33" s="106">
        <f>AVERAGE(AA12:AA27)</f>
        <v>3.6111432873856137</v>
      </c>
    </row>
    <row r="34" spans="2:27" ht="15.75" thickBot="1" x14ac:dyDescent="0.3">
      <c r="B34" s="28">
        <f>B33/C36</f>
        <v>1.9137512082661891E-9</v>
      </c>
      <c r="C34">
        <v>1009</v>
      </c>
    </row>
    <row r="35" spans="2:27" ht="15.75" thickBot="1" x14ac:dyDescent="0.3">
      <c r="C35">
        <v>1036</v>
      </c>
      <c r="F35" s="265" t="s">
        <v>68</v>
      </c>
      <c r="G35" s="255" t="s">
        <v>60</v>
      </c>
      <c r="H35" s="256"/>
      <c r="I35" s="256"/>
      <c r="J35" s="256"/>
      <c r="K35" s="256"/>
      <c r="L35" s="257"/>
      <c r="M35" s="268" t="s">
        <v>35</v>
      </c>
      <c r="N35" s="258" t="s">
        <v>36</v>
      </c>
      <c r="O35" s="258" t="s">
        <v>38</v>
      </c>
      <c r="P35" s="265" t="s">
        <v>53</v>
      </c>
      <c r="Q35" s="265" t="s">
        <v>69</v>
      </c>
    </row>
    <row r="36" spans="2:27" ht="15.75" thickBot="1" x14ac:dyDescent="0.3">
      <c r="C36" s="1">
        <f>AVERAGE(C33:C35)</f>
        <v>1024.3333333333333</v>
      </c>
      <c r="F36" s="266"/>
      <c r="G36" s="131" t="s">
        <v>40</v>
      </c>
      <c r="H36" s="132" t="s">
        <v>41</v>
      </c>
      <c r="I36" s="132" t="s">
        <v>42</v>
      </c>
      <c r="J36" s="132" t="s">
        <v>10</v>
      </c>
      <c r="K36" s="132" t="s">
        <v>37</v>
      </c>
      <c r="L36" s="163" t="s">
        <v>11</v>
      </c>
      <c r="M36" s="269"/>
      <c r="N36" s="259"/>
      <c r="O36" s="259"/>
      <c r="P36" s="266"/>
      <c r="Q36" s="266"/>
    </row>
    <row r="37" spans="2:27" x14ac:dyDescent="0.25">
      <c r="F37" s="152">
        <v>1</v>
      </c>
      <c r="G37" s="160">
        <f t="shared" ref="G37:L37" si="27">AVERAGE(AC9:AC12)</f>
        <v>42.785426699310989</v>
      </c>
      <c r="H37" s="165">
        <f t="shared" si="27"/>
        <v>0.46918696108830693</v>
      </c>
      <c r="I37" s="165">
        <f t="shared" si="27"/>
        <v>18.557729631196043</v>
      </c>
      <c r="J37" s="165">
        <f t="shared" si="27"/>
        <v>9.4753098024895142</v>
      </c>
      <c r="K37" s="165">
        <f t="shared" si="27"/>
        <v>16.275770323681332</v>
      </c>
      <c r="L37" s="166">
        <f t="shared" si="27"/>
        <v>12.436576582233808</v>
      </c>
      <c r="M37" s="173">
        <f>AVERAGE(AA9:AA12)</f>
        <v>3.8688752461484981</v>
      </c>
      <c r="N37" s="170">
        <f>AVERAGE(AB10:AB12)</f>
        <v>3.7081859368211991</v>
      </c>
      <c r="O37" s="173">
        <f>AVERAGE(AI9:AI12)</f>
        <v>95.663678736458834</v>
      </c>
      <c r="P37" s="173">
        <f>AVERAGE(AJ9:AJ12)</f>
        <v>1.7396571256241382</v>
      </c>
      <c r="Q37" s="176">
        <f>AVERAGE(AQ9:AQ12)</f>
        <v>182.42141781943229</v>
      </c>
    </row>
    <row r="38" spans="2:27" x14ac:dyDescent="0.25">
      <c r="F38" s="148">
        <v>2</v>
      </c>
      <c r="G38" s="161">
        <f t="shared" ref="G38:L38" si="28">AVERAGE(AC13:AC16)</f>
        <v>38.647497439559466</v>
      </c>
      <c r="H38" s="164">
        <f t="shared" si="28"/>
        <v>0.50501846349567636</v>
      </c>
      <c r="I38" s="164">
        <f t="shared" si="28"/>
        <v>19.646230534859519</v>
      </c>
      <c r="J38" s="164">
        <f t="shared" si="28"/>
        <v>10.174783980741893</v>
      </c>
      <c r="K38" s="164">
        <f t="shared" si="28"/>
        <v>17.402169477772329</v>
      </c>
      <c r="L38" s="167">
        <f t="shared" si="28"/>
        <v>13.624300103571112</v>
      </c>
      <c r="M38" s="174">
        <f>AVERAGE(AA14:AA16)</f>
        <v>3.9847098343565368</v>
      </c>
      <c r="N38" s="171">
        <f>AVERAGE(AB13:AB16)</f>
        <v>2.9870665579517062</v>
      </c>
      <c r="O38" s="174">
        <f>AVERAGE(AI13:AI16)</f>
        <v>97.214628441723207</v>
      </c>
      <c r="P38" s="174">
        <f>AVERAGE(AJ13:AJ16)</f>
        <v>1.2360949406760067</v>
      </c>
      <c r="Q38" s="177">
        <f>AVERAGE(AQ13:AQ16)</f>
        <v>129.61760585819167</v>
      </c>
    </row>
    <row r="39" spans="2:27" x14ac:dyDescent="0.25">
      <c r="F39" s="148">
        <v>3</v>
      </c>
      <c r="G39" s="161">
        <f t="shared" ref="G39:L39" si="29">AVERAGE(AC17:AC20)</f>
        <v>38.247174645940383</v>
      </c>
      <c r="H39" s="164">
        <f t="shared" si="29"/>
        <v>0.4804857274020885</v>
      </c>
      <c r="I39" s="164">
        <f t="shared" si="29"/>
        <v>19.836454457161384</v>
      </c>
      <c r="J39" s="164">
        <f t="shared" si="29"/>
        <v>10.305307217287922</v>
      </c>
      <c r="K39" s="164">
        <f t="shared" si="29"/>
        <v>17.09316841508851</v>
      </c>
      <c r="L39" s="167">
        <f t="shared" si="29"/>
        <v>14.037409537119707</v>
      </c>
      <c r="M39" s="174">
        <f>AVERAGE(AA18:AA20)</f>
        <v>3.2999987129490229</v>
      </c>
      <c r="N39" s="171">
        <f>AVERAGE(AB17:AB20)</f>
        <v>2.789325175431272</v>
      </c>
      <c r="O39" s="174">
        <f>AVERAGE(AI17:AI20)</f>
        <v>97.476051389701823</v>
      </c>
      <c r="P39" s="174">
        <f>AVERAGE(AJ17:AJ20)</f>
        <v>0.99149772031340766</v>
      </c>
      <c r="Q39" s="177">
        <f>AVERAGE(AQ17:AQ20)</f>
        <v>103.96900471948786</v>
      </c>
    </row>
    <row r="40" spans="2:27" x14ac:dyDescent="0.25">
      <c r="F40" s="148">
        <v>4</v>
      </c>
      <c r="G40" s="161">
        <f t="shared" ref="G40:L40" si="30">AVERAGE(AC21:AC24)</f>
        <v>37.464160298139682</v>
      </c>
      <c r="H40" s="164">
        <f t="shared" si="30"/>
        <v>0.41981805720897514</v>
      </c>
      <c r="I40" s="164">
        <f t="shared" si="30"/>
        <v>19.699764152612353</v>
      </c>
      <c r="J40" s="164">
        <f t="shared" si="30"/>
        <v>10.232773780767257</v>
      </c>
      <c r="K40" s="164">
        <f t="shared" si="30"/>
        <v>17.506895113891545</v>
      </c>
      <c r="L40" s="167">
        <f t="shared" si="30"/>
        <v>14.676588597380185</v>
      </c>
      <c r="M40" s="174">
        <f>AVERAGE(AA21:AA24)</f>
        <v>4.6246959342059517</v>
      </c>
      <c r="N40" s="171">
        <f>AVERAGE(AB21:AB24)</f>
        <v>2.6146161698521437</v>
      </c>
      <c r="O40" s="174">
        <f>AVERAGE(AI21:AI24)</f>
        <v>97.207321563935508</v>
      </c>
      <c r="P40" s="174">
        <f>AVERAGE(AJ21:AJ24)</f>
        <v>1.7322029458452453</v>
      </c>
      <c r="Q40" s="177">
        <f>AVERAGE(AQ21:AQ24)</f>
        <v>181.63976836453827</v>
      </c>
    </row>
    <row r="41" spans="2:27" ht="15.75" thickBot="1" x14ac:dyDescent="0.3">
      <c r="F41" s="149">
        <v>5</v>
      </c>
      <c r="G41" s="162">
        <f t="shared" ref="G41:L41" si="31">AVERAGE(AC25:AC27)</f>
        <v>37.216108435054998</v>
      </c>
      <c r="H41" s="168">
        <f t="shared" si="31"/>
        <v>0.44763186869406418</v>
      </c>
      <c r="I41" s="168">
        <f t="shared" si="31"/>
        <v>19.667669012001483</v>
      </c>
      <c r="J41" s="168">
        <f t="shared" si="31"/>
        <v>10.161202291996226</v>
      </c>
      <c r="K41" s="168">
        <f t="shared" si="31"/>
        <v>17.873599985129939</v>
      </c>
      <c r="L41" s="169">
        <f t="shared" si="31"/>
        <v>14.633788407123282</v>
      </c>
      <c r="M41" s="175">
        <f>AVERAGE(AA25:AA27)</f>
        <v>4.0786645559030594</v>
      </c>
      <c r="N41" s="172">
        <f>AVERAGE(AB25:AB27)</f>
        <v>2.4670591533501551</v>
      </c>
      <c r="O41" s="175">
        <f>AVERAGE(AI25:AI27)</f>
        <v>97.44789907164936</v>
      </c>
      <c r="P41" s="175">
        <f>AVERAGE(AJ25:AJ27)</f>
        <v>1.5150638055009678</v>
      </c>
      <c r="Q41" s="178">
        <f>AVERAGE(AQ25:AQ27)</f>
        <v>158.87043683233503</v>
      </c>
    </row>
  </sheetData>
  <mergeCells count="25">
    <mergeCell ref="Q35:Q36"/>
    <mergeCell ref="F35:F36"/>
    <mergeCell ref="G35:L35"/>
    <mergeCell ref="M35:M36"/>
    <mergeCell ref="N35:N36"/>
    <mergeCell ref="O35:O36"/>
    <mergeCell ref="P35:P36"/>
    <mergeCell ref="B31:C31"/>
    <mergeCell ref="AC3:AH3"/>
    <mergeCell ref="AI3:AI4"/>
    <mergeCell ref="AJ3:AJ4"/>
    <mergeCell ref="AK3:AP3"/>
    <mergeCell ref="B23:B25"/>
    <mergeCell ref="B27:C27"/>
    <mergeCell ref="B28:C28"/>
    <mergeCell ref="B29:C29"/>
    <mergeCell ref="B30:C30"/>
    <mergeCell ref="AQ3:AV3"/>
    <mergeCell ref="B20:B22"/>
    <mergeCell ref="G3:G4"/>
    <mergeCell ref="H3:H4"/>
    <mergeCell ref="I3:Q3"/>
    <mergeCell ref="R3:Z3"/>
    <mergeCell ref="AA3:AA4"/>
    <mergeCell ref="AB3:AB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22</vt:i4>
      </vt:variant>
    </vt:vector>
  </HeadingPairs>
  <TitlesOfParts>
    <vt:vector size="22" baseType="lpstr">
      <vt:lpstr>Tempos de retenção</vt:lpstr>
      <vt:lpstr>Branco</vt:lpstr>
      <vt:lpstr>P50</vt:lpstr>
      <vt:lpstr>P25</vt:lpstr>
      <vt:lpstr>P12.5</vt:lpstr>
      <vt:lpstr>P0</vt:lpstr>
      <vt:lpstr>C0</vt:lpstr>
      <vt:lpstr>C250 </vt:lpstr>
      <vt:lpstr>C500</vt:lpstr>
      <vt:lpstr>C1000</vt:lpstr>
      <vt:lpstr>MoVOx_N2N2_CO2_550C</vt:lpstr>
      <vt:lpstr>MoVOx_O2O2_CO2_550C </vt:lpstr>
      <vt:lpstr>MoVOx_N2N2_CO2_550C (3C3H8_27C)</vt:lpstr>
      <vt:lpstr>Branco (2)</vt:lpstr>
      <vt:lpstr>V_MoO3 CO2-ODHP 600C</vt:lpstr>
      <vt:lpstr>Branco (3)</vt:lpstr>
      <vt:lpstr>V_MoO3 CO2-ODHP 550C</vt:lpstr>
      <vt:lpstr>MoV-N2_CO2_550C (3C3H8_27C)</vt:lpstr>
      <vt:lpstr>Branco (4)</vt:lpstr>
      <vt:lpstr>MoO3_CO2-ODHP 550C</vt:lpstr>
      <vt:lpstr>V_MoO3_CO2-ODHP (27CO2_3C3H8)</vt:lpstr>
      <vt:lpstr>Branco (5)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Vieira</dc:creator>
  <cp:lastModifiedBy>Letícia Fernanda Rasteiro</cp:lastModifiedBy>
  <dcterms:created xsi:type="dcterms:W3CDTF">2022-07-03T20:55:23Z</dcterms:created>
  <dcterms:modified xsi:type="dcterms:W3CDTF">2025-08-05T17:18:27Z</dcterms:modified>
</cp:coreProperties>
</file>