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e90bbc5bc3dcb63/Pósdoc/Posdoc/Experimentos Posdoc/1ª PARTE - MoVOx/"/>
    </mc:Choice>
  </mc:AlternateContent>
  <xr:revisionPtr revIDLastSave="33" documentId="13_ncr:1_{B61B9591-4B20-446C-A009-3C2ED0AC8407}" xr6:coauthVersionLast="47" xr6:coauthVersionMax="47" xr10:uidLastSave="{5B228C77-863D-4451-A22A-196E358836B0}"/>
  <bookViews>
    <workbookView xWindow="-120" yWindow="-120" windowWidth="29040" windowHeight="15720" xr2:uid="{3CE52450-13B9-4B4D-824A-7215E5E440EF}"/>
  </bookViews>
  <sheets>
    <sheet name="Mo3VOx" sheetId="1" r:id="rId1"/>
    <sheet name="V2O5 suportad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2" l="1"/>
  <c r="B9" i="2"/>
  <c r="E3" i="2"/>
  <c r="E4" i="2" s="1"/>
  <c r="B8" i="2" l="1"/>
  <c r="B9" i="1" l="1"/>
  <c r="B10" i="1" l="1"/>
  <c r="D4" i="1"/>
  <c r="D5" i="1"/>
  <c r="D3" i="1"/>
  <c r="E3" i="1" l="1"/>
  <c r="F3" i="1" s="1"/>
  <c r="H3" i="1" s="1"/>
  <c r="E4" i="1"/>
  <c r="F4" i="1" s="1"/>
  <c r="H4" i="1" s="1"/>
  <c r="E5" i="1"/>
  <c r="F5" i="1" s="1"/>
  <c r="I8" i="1" l="1"/>
  <c r="H8" i="1"/>
  <c r="H10" i="1"/>
  <c r="H11" i="1" s="1"/>
  <c r="I3" i="1"/>
</calcChain>
</file>

<file path=xl/sharedStrings.xml><?xml version="1.0" encoding="utf-8"?>
<sst xmlns="http://schemas.openxmlformats.org/spreadsheetml/2006/main" count="44" uniqueCount="35">
  <si>
    <t>MM (g/mol)</t>
  </si>
  <si>
    <t>(NH4)6Mo7O24·4H2O</t>
  </si>
  <si>
    <t>H2O</t>
  </si>
  <si>
    <t>Massa (g)</t>
  </si>
  <si>
    <t>Proporção em mol</t>
  </si>
  <si>
    <t>% mássica</t>
  </si>
  <si>
    <t>Proporção Mo/V</t>
  </si>
  <si>
    <t>Massa síntese (g)</t>
  </si>
  <si>
    <t>Mo</t>
  </si>
  <si>
    <t>V</t>
  </si>
  <si>
    <t>valor fixo</t>
  </si>
  <si>
    <t>Massa no meio reacional (g)</t>
  </si>
  <si>
    <t>Mo/(Mo+V)</t>
  </si>
  <si>
    <t>-</t>
  </si>
  <si>
    <t>razão Mo/V</t>
  </si>
  <si>
    <t>Concentração de Mo deve ser</t>
  </si>
  <si>
    <t>0,2 mol/L</t>
  </si>
  <si>
    <t>VOSO4.5H2O</t>
  </si>
  <si>
    <t>Volume de água para 0,2 M de Mo (L)</t>
  </si>
  <si>
    <t>mL</t>
  </si>
  <si>
    <t>VOSO4.3H2O</t>
  </si>
  <si>
    <t>VOSO4</t>
  </si>
  <si>
    <t>V2O5</t>
  </si>
  <si>
    <t>massa de SiO2 (g)</t>
  </si>
  <si>
    <t>massa de V2O5 (g)</t>
  </si>
  <si>
    <t>Massa total (g)</t>
  </si>
  <si>
    <t xml:space="preserve">razão V2O5/SiO2 </t>
  </si>
  <si>
    <t>SiO2</t>
  </si>
  <si>
    <t>Massa a serem pesadas (g)</t>
  </si>
  <si>
    <t>Síntese Mo3VOx</t>
  </si>
  <si>
    <t>Composto</t>
  </si>
  <si>
    <t xml:space="preserve">mol de V ou Mo </t>
  </si>
  <si>
    <r>
      <t>pH da solução é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2,8</t>
    </r>
  </si>
  <si>
    <t xml:space="preserve">% de Mo </t>
  </si>
  <si>
    <r>
      <t>Em N</t>
    </r>
    <r>
      <rPr>
        <sz val="8"/>
        <color rgb="FFFF000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</si>
</sst>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0" borderId="4" xfId="0" applyFont="1" applyBorder="1"/>
    <xf numFmtId="0" fontId="4" fillId="0" borderId="6" xfId="0" applyFont="1" applyBorder="1"/>
    <xf numFmtId="0" fontId="3" fillId="0" borderId="7" xfId="0" applyFont="1" applyBorder="1"/>
    <xf numFmtId="0" fontId="1" fillId="0" borderId="0" xfId="0" applyFont="1" applyAlignment="1">
      <alignment horizontal="left"/>
    </xf>
    <xf numFmtId="2" fontId="3" fillId="0" borderId="0" xfId="0" applyNumberFormat="1" applyFont="1"/>
    <xf numFmtId="2" fontId="3" fillId="0" borderId="7" xfId="0" applyNumberFormat="1" applyFont="1" applyBorder="1"/>
    <xf numFmtId="2" fontId="5" fillId="3" borderId="3" xfId="0" applyNumberFormat="1" applyFont="1" applyFill="1" applyBorder="1"/>
    <xf numFmtId="0" fontId="1" fillId="3" borderId="0" xfId="0" applyFont="1" applyFill="1" applyAlignment="1">
      <alignment horizontal="center"/>
    </xf>
    <xf numFmtId="2" fontId="3" fillId="0" borderId="8" xfId="0" applyNumberFormat="1" applyFont="1" applyBorder="1"/>
    <xf numFmtId="0" fontId="1" fillId="0" borderId="0" xfId="0" applyFont="1" applyAlignment="1">
      <alignment horizontal="center"/>
    </xf>
    <xf numFmtId="2" fontId="5" fillId="0" borderId="5" xfId="0" applyNumberFormat="1" applyFont="1" applyBorder="1"/>
    <xf numFmtId="0" fontId="4" fillId="3" borderId="1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6" fillId="0" borderId="0" xfId="0" applyNumberFormat="1" applyFont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1" fillId="0" borderId="0" xfId="0" applyFont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0" fontId="0" fillId="0" borderId="8" xfId="0" applyBorder="1"/>
    <xf numFmtId="0" fontId="0" fillId="0" borderId="3" xfId="0" applyBorder="1"/>
    <xf numFmtId="0" fontId="1" fillId="0" borderId="1" xfId="0" applyFont="1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1" fillId="0" borderId="12" xfId="0" applyFont="1" applyBorder="1"/>
    <xf numFmtId="165" fontId="0" fillId="5" borderId="13" xfId="0" applyNumberFormat="1" applyFill="1" applyBorder="1"/>
    <xf numFmtId="165" fontId="0" fillId="5" borderId="14" xfId="0" applyNumberFormat="1" applyFill="1" applyBorder="1"/>
    <xf numFmtId="0" fontId="0" fillId="0" borderId="15" xfId="0" applyBorder="1"/>
    <xf numFmtId="0" fontId="0" fillId="0" borderId="16" xfId="0" applyBorder="1"/>
    <xf numFmtId="0" fontId="1" fillId="0" borderId="17" xfId="0" applyFont="1" applyBorder="1"/>
    <xf numFmtId="0" fontId="1" fillId="0" borderId="18" xfId="0" applyFont="1" applyBorder="1" applyAlignment="1">
      <alignment horizontal="right"/>
    </xf>
    <xf numFmtId="166" fontId="3" fillId="0" borderId="0" xfId="0" applyNumberFormat="1" applyFont="1"/>
    <xf numFmtId="2" fontId="0" fillId="0" borderId="10" xfId="0" applyNumberFormat="1" applyBorder="1" applyAlignment="1">
      <alignment horizontal="center"/>
    </xf>
    <xf numFmtId="2" fontId="3" fillId="6" borderId="5" xfId="0" applyNumberFormat="1" applyFont="1" applyFill="1" applyBorder="1"/>
    <xf numFmtId="0" fontId="1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2" fillId="2" borderId="7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E9FC4-1760-4A43-B33A-1D9F1FD05A79}">
  <dimension ref="A1:K22"/>
  <sheetViews>
    <sheetView tabSelected="1" workbookViewId="0">
      <selection activeCell="H19" sqref="H19"/>
    </sheetView>
  </sheetViews>
  <sheetFormatPr defaultRowHeight="15" x14ac:dyDescent="0.25"/>
  <cols>
    <col min="1" max="2" width="23.5703125" bestFit="1" customWidth="1"/>
    <col min="3" max="3" width="16.140625" customWidth="1"/>
    <col min="4" max="4" width="15.42578125" customWidth="1"/>
    <col min="5" max="5" width="16.42578125" customWidth="1"/>
    <col min="6" max="6" width="28.85546875" customWidth="1"/>
    <col min="7" max="7" width="9.7109375" bestFit="1" customWidth="1"/>
    <col min="8" max="8" width="36.42578125" bestFit="1" customWidth="1"/>
    <col min="9" max="9" width="12.28515625" bestFit="1" customWidth="1"/>
  </cols>
  <sheetData>
    <row r="1" spans="1:11" ht="19.5" thickBot="1" x14ac:dyDescent="0.35">
      <c r="A1" s="54" t="s">
        <v>29</v>
      </c>
      <c r="B1" s="54"/>
      <c r="C1" s="54"/>
      <c r="D1" s="54"/>
      <c r="E1" s="54"/>
      <c r="F1" s="54"/>
      <c r="G1" s="1"/>
    </row>
    <row r="2" spans="1:11" ht="15.75" x14ac:dyDescent="0.25">
      <c r="A2" s="3"/>
      <c r="B2" s="4" t="s">
        <v>4</v>
      </c>
      <c r="C2" s="4" t="s">
        <v>0</v>
      </c>
      <c r="D2" s="4" t="s">
        <v>3</v>
      </c>
      <c r="E2" s="4" t="s">
        <v>5</v>
      </c>
      <c r="F2" s="5" t="s">
        <v>11</v>
      </c>
      <c r="H2" s="26" t="s">
        <v>31</v>
      </c>
      <c r="I2" s="27" t="s">
        <v>14</v>
      </c>
      <c r="K2" t="s">
        <v>33</v>
      </c>
    </row>
    <row r="3" spans="1:11" ht="15.75" x14ac:dyDescent="0.25">
      <c r="A3" s="6" t="s">
        <v>1</v>
      </c>
      <c r="B3" s="49">
        <v>2</v>
      </c>
      <c r="C3" s="1">
        <v>1235.8599999999999</v>
      </c>
      <c r="D3" s="1">
        <f>C3*B3</f>
        <v>2471.7199999999998</v>
      </c>
      <c r="E3" s="1">
        <f>D3/(D3+D4+D5)*100</f>
        <v>0.91357057319002344</v>
      </c>
      <c r="F3" s="51">
        <f>E3*$B$11/100</f>
        <v>0.45678528659501166</v>
      </c>
      <c r="G3" s="52" t="s">
        <v>8</v>
      </c>
      <c r="H3" s="31">
        <f>(F3/C3)*7</f>
        <v>2.5872647437129464E-3</v>
      </c>
      <c r="I3" s="50">
        <f>H3/H4</f>
        <v>0.49999999999999989</v>
      </c>
    </row>
    <row r="4" spans="1:11" ht="15.75" x14ac:dyDescent="0.25">
      <c r="A4" s="6" t="s">
        <v>17</v>
      </c>
      <c r="B4" s="49">
        <v>28</v>
      </c>
      <c r="C4" s="1">
        <v>253.01</v>
      </c>
      <c r="D4" s="1">
        <f>C4*B4</f>
        <v>7084.28</v>
      </c>
      <c r="E4" s="1">
        <f>D4/(D3+D4+D5)*100</f>
        <v>2.6184154112272506</v>
      </c>
      <c r="F4" s="51">
        <f>E4*$B$11/100</f>
        <v>1.3092077056136253</v>
      </c>
      <c r="G4" s="52" t="s">
        <v>9</v>
      </c>
      <c r="H4" s="32">
        <f>F4/C4</f>
        <v>5.1745294874258937E-3</v>
      </c>
      <c r="I4" s="20"/>
    </row>
    <row r="5" spans="1:11" ht="15.75" x14ac:dyDescent="0.25">
      <c r="A5" s="6" t="s">
        <v>2</v>
      </c>
      <c r="B5" s="1">
        <v>14500</v>
      </c>
      <c r="C5" s="1">
        <v>18</v>
      </c>
      <c r="D5" s="1">
        <f>C5*B5</f>
        <v>261000</v>
      </c>
      <c r="E5" s="1">
        <f>D5/(D3+D4+D5)*100</f>
        <v>96.468014015582725</v>
      </c>
      <c r="F5" s="51">
        <f>E5*$B$11/100</f>
        <v>48.234007007791362</v>
      </c>
    </row>
    <row r="6" spans="1:11" ht="15.75" x14ac:dyDescent="0.25">
      <c r="A6" s="6" t="s">
        <v>8</v>
      </c>
      <c r="B6" s="10">
        <v>3</v>
      </c>
      <c r="C6" s="1">
        <v>95.94</v>
      </c>
      <c r="D6" s="20" t="s">
        <v>13</v>
      </c>
      <c r="E6" s="20" t="s">
        <v>13</v>
      </c>
      <c r="F6" s="21" t="s">
        <v>13</v>
      </c>
      <c r="H6" s="25" t="s">
        <v>15</v>
      </c>
    </row>
    <row r="7" spans="1:11" ht="16.5" thickBot="1" x14ac:dyDescent="0.3">
      <c r="A7" s="7" t="s">
        <v>9</v>
      </c>
      <c r="B7" s="11">
        <v>2</v>
      </c>
      <c r="C7" s="8">
        <v>50.94</v>
      </c>
      <c r="D7" s="22" t="s">
        <v>13</v>
      </c>
      <c r="E7" s="22" t="s">
        <v>13</v>
      </c>
      <c r="F7" s="23" t="s">
        <v>13</v>
      </c>
      <c r="H7" s="24" t="s">
        <v>16</v>
      </c>
    </row>
    <row r="8" spans="1:11" ht="16.5" thickBot="1" x14ac:dyDescent="0.3">
      <c r="A8" s="2"/>
      <c r="H8" s="30">
        <f>(H3/F5)/0.001</f>
        <v>5.3639846743295014E-2</v>
      </c>
      <c r="I8" s="30">
        <f>(H4/F5)/0.001</f>
        <v>0.10727969348659006</v>
      </c>
    </row>
    <row r="9" spans="1:11" ht="15.75" x14ac:dyDescent="0.25">
      <c r="A9" s="17" t="s">
        <v>6</v>
      </c>
      <c r="B9" s="12">
        <f>(B3/B4)*7</f>
        <v>0.5</v>
      </c>
      <c r="H9" s="15" t="s">
        <v>18</v>
      </c>
    </row>
    <row r="10" spans="1:11" ht="15.75" x14ac:dyDescent="0.25">
      <c r="A10" s="18" t="s">
        <v>12</v>
      </c>
      <c r="B10" s="16">
        <f>B6/(B6+B7)</f>
        <v>0.6</v>
      </c>
      <c r="D10" s="55" t="s">
        <v>32</v>
      </c>
      <c r="E10" s="55"/>
      <c r="F10" s="53" t="s">
        <v>34</v>
      </c>
      <c r="H10" s="28">
        <f>H3/0.2</f>
        <v>1.2936323718564732E-2</v>
      </c>
    </row>
    <row r="11" spans="1:11" ht="16.5" thickBot="1" x14ac:dyDescent="0.3">
      <c r="A11" s="19" t="s">
        <v>7</v>
      </c>
      <c r="B11" s="14">
        <v>50</v>
      </c>
      <c r="H11" s="29">
        <f>H10*1000</f>
        <v>12.936323718564731</v>
      </c>
      <c r="I11" t="s">
        <v>19</v>
      </c>
    </row>
    <row r="12" spans="1:11" x14ac:dyDescent="0.25">
      <c r="D12" s="33"/>
      <c r="E12" s="33"/>
      <c r="F12" s="33"/>
    </row>
    <row r="14" spans="1:11" x14ac:dyDescent="0.25">
      <c r="A14" s="15"/>
      <c r="B14" s="9"/>
    </row>
    <row r="15" spans="1:11" x14ac:dyDescent="0.25">
      <c r="A15" s="13" t="s">
        <v>10</v>
      </c>
      <c r="B15" s="9"/>
    </row>
    <row r="17" spans="4:5" x14ac:dyDescent="0.25">
      <c r="D17" s="15"/>
      <c r="E17" s="15"/>
    </row>
    <row r="18" spans="4:5" x14ac:dyDescent="0.25">
      <c r="D18" s="20"/>
      <c r="E18" s="20"/>
    </row>
    <row r="19" spans="4:5" x14ac:dyDescent="0.25">
      <c r="D19" s="20"/>
      <c r="E19" s="20"/>
    </row>
    <row r="20" spans="4:5" x14ac:dyDescent="0.25">
      <c r="D20" s="20"/>
      <c r="E20" s="20"/>
    </row>
    <row r="22" spans="4:5" x14ac:dyDescent="0.25">
      <c r="D22" s="33"/>
    </row>
  </sheetData>
  <mergeCells count="2">
    <mergeCell ref="A1:F1"/>
    <mergeCell ref="D10:E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DE47D-9711-47A7-A54A-46ADB41599B0}">
  <dimension ref="A1:H9"/>
  <sheetViews>
    <sheetView workbookViewId="0">
      <selection activeCell="F19" sqref="F19"/>
    </sheetView>
  </sheetViews>
  <sheetFormatPr defaultRowHeight="15" x14ac:dyDescent="0.25"/>
  <cols>
    <col min="1" max="1" width="14.140625" customWidth="1"/>
    <col min="2" max="2" width="14.42578125" customWidth="1"/>
    <col min="4" max="4" width="17.42578125" bestFit="1" customWidth="1"/>
    <col min="5" max="5" width="13.42578125" customWidth="1"/>
  </cols>
  <sheetData>
    <row r="1" spans="1:8" x14ac:dyDescent="0.25">
      <c r="A1" s="47" t="s">
        <v>30</v>
      </c>
      <c r="B1" s="48" t="s">
        <v>0</v>
      </c>
      <c r="D1" s="39" t="s">
        <v>23</v>
      </c>
      <c r="E1" s="38">
        <v>0.8</v>
      </c>
      <c r="H1">
        <v>0.8</v>
      </c>
    </row>
    <row r="2" spans="1:8" x14ac:dyDescent="0.25">
      <c r="A2" s="45" t="s">
        <v>20</v>
      </c>
      <c r="B2" s="40">
        <v>217</v>
      </c>
      <c r="D2" s="34" t="s">
        <v>26</v>
      </c>
      <c r="E2" s="35">
        <v>0.1</v>
      </c>
      <c r="H2">
        <v>0.2</v>
      </c>
    </row>
    <row r="3" spans="1:8" x14ac:dyDescent="0.25">
      <c r="A3" s="45" t="s">
        <v>21</v>
      </c>
      <c r="B3" s="40">
        <v>163</v>
      </c>
      <c r="D3" s="34" t="s">
        <v>24</v>
      </c>
      <c r="E3" s="35">
        <f>E2*E1</f>
        <v>8.0000000000000016E-2</v>
      </c>
      <c r="H3">
        <f>H1*H2</f>
        <v>0.16000000000000003</v>
      </c>
    </row>
    <row r="4" spans="1:8" ht="15.75" thickBot="1" x14ac:dyDescent="0.3">
      <c r="A4" s="46" t="s">
        <v>22</v>
      </c>
      <c r="B4" s="41">
        <v>181.88</v>
      </c>
      <c r="D4" s="36" t="s">
        <v>25</v>
      </c>
      <c r="E4" s="37">
        <f>E3+E1</f>
        <v>0.88000000000000012</v>
      </c>
    </row>
    <row r="6" spans="1:8" ht="15.75" thickBot="1" x14ac:dyDescent="0.3"/>
    <row r="7" spans="1:8" x14ac:dyDescent="0.25">
      <c r="A7" s="56" t="s">
        <v>28</v>
      </c>
      <c r="B7" s="57"/>
    </row>
    <row r="8" spans="1:8" x14ac:dyDescent="0.25">
      <c r="A8" s="42" t="s">
        <v>20</v>
      </c>
      <c r="B8" s="43">
        <f>B2/B4*E3</f>
        <v>9.5447547833736546E-2</v>
      </c>
    </row>
    <row r="9" spans="1:8" ht="15.75" thickBot="1" x14ac:dyDescent="0.3">
      <c r="A9" s="36" t="s">
        <v>27</v>
      </c>
      <c r="B9" s="44">
        <f>E1</f>
        <v>0.8</v>
      </c>
    </row>
  </sheetData>
  <mergeCells count="1">
    <mergeCell ref="A7:B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Mo3VOx</vt:lpstr>
      <vt:lpstr>V2O5 suportado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Letícia Rasteiro</dc:creator>
  <cp:lastModifiedBy>Letícia Fernanda Rasteiro</cp:lastModifiedBy>
  <dcterms:created xsi:type="dcterms:W3CDTF">2022-04-13T15:02:38Z</dcterms:created>
  <dcterms:modified xsi:type="dcterms:W3CDTF">2025-12-10T20:44:49Z</dcterms:modified>
</cp:coreProperties>
</file>